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2" windowHeight="9105" tabRatio="922" firstSheet="17" activeTab="21"/>
  </bookViews>
  <sheets>
    <sheet name="360QexF" sheetId="1" state="hidden" r:id="rId1"/>
    <sheet name="表1一般公共预算收入预算表" sheetId="2" r:id="rId2"/>
    <sheet name="表2一般公共预算支出预算表" sheetId="3" r:id="rId3"/>
    <sheet name="表3一般公共预算本级支出预算表" sheetId="4" r:id="rId4"/>
    <sheet name="Sheet1" sheetId="5" state="hidden" r:id="rId5"/>
    <sheet name="表4一般公共预算基本支出预算表" sheetId="6" r:id="rId6"/>
    <sheet name="表5一般公共预算税收返还和转移支付预算" sheetId="7" r:id="rId7"/>
    <sheet name="表6一般公共预算“三公”经费预算表" sheetId="8" r:id="rId8"/>
    <sheet name="表7政府性基金收入预算表" sheetId="9" r:id="rId9"/>
    <sheet name="表8政府性基金支出预算表" sheetId="10" r:id="rId10"/>
    <sheet name="表9政府性基金转移支付预算分项目表" sheetId="11" r:id="rId11"/>
    <sheet name="表10政府性基金转移支付预算分地区表" sheetId="12" r:id="rId12"/>
    <sheet name="表11本级政府性基金支出预算表" sheetId="13" r:id="rId13"/>
    <sheet name="表12国有资本经营收入预算表" sheetId="14" r:id="rId14"/>
    <sheet name="表13国有资本经营支出预算表" sheetId="15" r:id="rId15"/>
    <sheet name="表14国有资本经营预算分地区转移支付表" sheetId="16" r:id="rId16"/>
    <sheet name="表15本级国有资本经营支出预算表" sheetId="17" r:id="rId17"/>
    <sheet name="表16社会保险基金收入预算表" sheetId="18" r:id="rId18"/>
    <sheet name="表17社会保险基金支出预算表 " sheetId="19" r:id="rId19"/>
    <sheet name="表18地方政府一般债务限额和余额情况表" sheetId="20" r:id="rId20"/>
    <sheet name="表19地方政府专项债务限额和余额情况表" sheetId="21" r:id="rId21"/>
    <sheet name="表20地方政府债务还本付息支出预算表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s">#REF!</definedName>
    <definedName name="x">MID(GET.DOCUMENT(1),FIND("]",GET.DOCUMENT(1))+1,100)</definedName>
    <definedName name="a">#REF!</definedName>
    <definedName name="m00">#REF!</definedName>
    <definedName name="_1db2_">'[4]综合成本分析01.01-0205'!$A$3:$K$57</definedName>
    <definedName name="_2db3_">'[4]FY02'!$A$1:$I$31</definedName>
    <definedName name="_6_其他">#REF!</definedName>
    <definedName name="_xlfn.IFERROR" hidden="1">#NAME?</definedName>
    <definedName name="db2">'[4]综合成本分析01.01-0205'!$A$3:$K$57</definedName>
    <definedName name="db3">'[4]FY02'!$A$1:$I$31</definedName>
    <definedName name="_xlnm.Print_Titles" hidden="1">#N/A</definedName>
    <definedName name="_">#REF!</definedName>
    <definedName name="________db3">'[7]FY02'!$A$1:$I$31</definedName>
    <definedName name="_______db3">'[7]FY02'!$A$1:$I$31</definedName>
    <definedName name="______db3">'[7]FY02'!$A$1:$I$31</definedName>
    <definedName name="_____kk2">#REF!</definedName>
    <definedName name="_____kk3">#REF!</definedName>
    <definedName name="_____km1">'[10]合并抵销或调整分录（1）'!$C$2:$C$260</definedName>
    <definedName name="_____PA7">'[11]SW-TEO'!#REF!</definedName>
    <definedName name="_____PA8">'[11]SW-TEO'!#REF!</definedName>
    <definedName name="_____PD1">'[11]SW-TEO'!#REF!</definedName>
    <definedName name="_____PE12">'[11]SW-TEO'!#REF!</definedName>
    <definedName name="_____PE13">'[11]SW-TEO'!#REF!</definedName>
    <definedName name="_____PE6">'[11]SW-TEO'!#REF!</definedName>
    <definedName name="_____PE7">'[11]SW-TEO'!#REF!</definedName>
    <definedName name="_____PE8">'[11]SW-TEO'!#REF!</definedName>
    <definedName name="_____PE9">'[11]SW-TEO'!#REF!</definedName>
    <definedName name="_____PH1">'[11]SW-TEO'!#REF!</definedName>
    <definedName name="_____PI1">'[11]SW-TEO'!#REF!</definedName>
    <definedName name="_____PK1">'[11]SW-TEO'!#REF!</definedName>
    <definedName name="_____PK3">'[11]SW-TEO'!#REF!</definedName>
    <definedName name="_____YA002">'[12]T02'!$E$9</definedName>
    <definedName name="_____YA008">'[12]T02'!$E$23</definedName>
    <definedName name="_____YA009">'[12]T02'!$E$24</definedName>
    <definedName name="_____YA015">'[12]T02'!$E$33</definedName>
    <definedName name="_____YA020">'[12]T02'!$E$40</definedName>
    <definedName name="_____YA024">'[12]T02'!$E$44</definedName>
    <definedName name="_____YA028">'[12]T02'!$E$49</definedName>
    <definedName name="_____YA035">'[12]T02'!$E$56</definedName>
    <definedName name="_____YA045">'[12]T02'!$E$62</definedName>
    <definedName name="_____YC001">'[12]T02'!$E$45</definedName>
    <definedName name="_____YC101">'[12]T02'!$E$48</definedName>
    <definedName name="_____YE208">'[12]T02'!$E$63</definedName>
    <definedName name="_____YE210">'[12]T02'!$E$64</definedName>
    <definedName name="_____YE215">'[12]T02'!$E$65</definedName>
    <definedName name="____db2">'[7]综合成本分析01.01-0205'!$A$3:$K$57</definedName>
    <definedName name="____kk2">#REF!</definedName>
    <definedName name="____kk3">#REF!</definedName>
    <definedName name="____km1">'[10]合并抵销或调整分录（1）'!$C$2:$C$260</definedName>
    <definedName name="____PA7">'[11]SW-TEO'!#REF!</definedName>
    <definedName name="____PA8">'[11]SW-TEO'!#REF!</definedName>
    <definedName name="____PD1">'[11]SW-TEO'!#REF!</definedName>
    <definedName name="____PE12">'[11]SW-TEO'!#REF!</definedName>
    <definedName name="____PE13">'[11]SW-TEO'!#REF!</definedName>
    <definedName name="____PE6">'[11]SW-TEO'!#REF!</definedName>
    <definedName name="____PE7">'[11]SW-TEO'!#REF!</definedName>
    <definedName name="____PE8">'[11]SW-TEO'!#REF!</definedName>
    <definedName name="____PE9">'[11]SW-TEO'!#REF!</definedName>
    <definedName name="____PH1">'[11]SW-TEO'!#REF!</definedName>
    <definedName name="____PI1">'[11]SW-TEO'!#REF!</definedName>
    <definedName name="____PK1">'[11]SW-TEO'!#REF!</definedName>
    <definedName name="____PK3">'[11]SW-TEO'!#REF!</definedName>
    <definedName name="____YA002">'[12]T02'!$E$9</definedName>
    <definedName name="____YA008">'[12]T02'!$E$23</definedName>
    <definedName name="____YA009">'[12]T02'!$E$24</definedName>
    <definedName name="____YA015">'[12]T02'!$E$33</definedName>
    <definedName name="____YA020">'[12]T02'!$E$40</definedName>
    <definedName name="____YA024">'[12]T02'!$E$44</definedName>
    <definedName name="____YA028">'[12]T02'!$E$49</definedName>
    <definedName name="____YA035">'[12]T02'!$E$56</definedName>
    <definedName name="____YA045">'[12]T02'!$E$62</definedName>
    <definedName name="____YC001">'[12]T02'!$E$45</definedName>
    <definedName name="____YC101">'[12]T02'!$E$48</definedName>
    <definedName name="____YE208">'[12]T02'!$E$63</definedName>
    <definedName name="____YE210">'[12]T02'!$E$64</definedName>
    <definedName name="____YE215">'[12]T02'!$E$65</definedName>
    <definedName name="___db2">'[7]综合成本分析01.01-0205'!$A$3:$K$57</definedName>
    <definedName name="___kk2">#REF!</definedName>
    <definedName name="___kk3">#REF!</definedName>
    <definedName name="___km1">'[10]合并抵销或调整分录（1）'!$C$2:$C$260</definedName>
    <definedName name="___PA7">'[11]SW-TEO'!#REF!</definedName>
    <definedName name="___PA8">'[11]SW-TEO'!#REF!</definedName>
    <definedName name="___PD1">'[11]SW-TEO'!#REF!</definedName>
    <definedName name="___PE12">'[11]SW-TEO'!#REF!</definedName>
    <definedName name="___PE13">'[11]SW-TEO'!#REF!</definedName>
    <definedName name="___PE6">'[11]SW-TEO'!#REF!</definedName>
    <definedName name="___PE7">'[11]SW-TEO'!#REF!</definedName>
    <definedName name="___PE8">'[11]SW-TEO'!#REF!</definedName>
    <definedName name="___PE9">'[11]SW-TEO'!#REF!</definedName>
    <definedName name="___PH1">'[11]SW-TEO'!#REF!</definedName>
    <definedName name="___PI1">'[11]SW-TEO'!#REF!</definedName>
    <definedName name="___PK1">'[11]SW-TEO'!#REF!</definedName>
    <definedName name="___PK3">'[11]SW-TEO'!#REF!</definedName>
    <definedName name="___YA002">'[12]T02'!$E$9</definedName>
    <definedName name="___YA008">'[12]T02'!$E$23</definedName>
    <definedName name="___YA009">'[12]T02'!$E$24</definedName>
    <definedName name="___YA015">'[12]T02'!$E$33</definedName>
    <definedName name="___YA020">'[12]T02'!$E$40</definedName>
    <definedName name="___YA024">'[12]T02'!$E$44</definedName>
    <definedName name="___YA028">'[12]T02'!$E$49</definedName>
    <definedName name="___YA035">'[12]T02'!$E$56</definedName>
    <definedName name="___YA045">'[12]T02'!$E$62</definedName>
    <definedName name="___YC001">'[12]T02'!$E$45</definedName>
    <definedName name="___YC101">'[12]T02'!$E$48</definedName>
    <definedName name="___YE208">'[12]T02'!$E$63</definedName>
    <definedName name="___YE210">'[12]T02'!$E$64</definedName>
    <definedName name="___YE215">'[12]T02'!$E$65</definedName>
    <definedName name="__db2">'[7]综合成本分析01.01-0205'!$A$3:$K$57</definedName>
    <definedName name="__kk2">#REF!</definedName>
    <definedName name="__kk3">#REF!</definedName>
    <definedName name="__km1">'[10]合并抵销或调整分录（1）'!$C$2:$C$260</definedName>
    <definedName name="__PA7">'[11]SW-TEO'!#REF!</definedName>
    <definedName name="__PA8">'[11]SW-TEO'!#REF!</definedName>
    <definedName name="__PD1">'[11]SW-TEO'!#REF!</definedName>
    <definedName name="__PE12">'[11]SW-TEO'!#REF!</definedName>
    <definedName name="__PE13">'[11]SW-TEO'!#REF!</definedName>
    <definedName name="__PE6">'[11]SW-TEO'!#REF!</definedName>
    <definedName name="__PE7">'[11]SW-TEO'!#REF!</definedName>
    <definedName name="__PE8">'[11]SW-TEO'!#REF!</definedName>
    <definedName name="__PE9">'[11]SW-TEO'!#REF!</definedName>
    <definedName name="__PH1">'[11]SW-TEO'!#REF!</definedName>
    <definedName name="__PI1">'[11]SW-TEO'!#REF!</definedName>
    <definedName name="__PK1">'[11]SW-TEO'!#REF!</definedName>
    <definedName name="__PK3">'[11]SW-TEO'!#REF!</definedName>
    <definedName name="__YA002">'[12]T02'!$E$9</definedName>
    <definedName name="__YA008">'[12]T02'!$E$23</definedName>
    <definedName name="__YA009">'[12]T02'!$E$24</definedName>
    <definedName name="__YA015">'[12]T02'!$E$33</definedName>
    <definedName name="__YA020">'[12]T02'!$E$40</definedName>
    <definedName name="__YA024">'[12]T02'!$E$44</definedName>
    <definedName name="__YA028">'[12]T02'!$E$49</definedName>
    <definedName name="__YA035">'[12]T02'!$E$56</definedName>
    <definedName name="__YA045">'[12]T02'!$E$62</definedName>
    <definedName name="__YC001">'[12]T02'!$E$45</definedName>
    <definedName name="__YC101">'[12]T02'!$E$48</definedName>
    <definedName name="__YE208">'[12]T02'!$E$63</definedName>
    <definedName name="__YE210">'[12]T02'!$E$64</definedName>
    <definedName name="__YE215">'[12]T02'!$E$65</definedName>
    <definedName name="_1">#REF!</definedName>
    <definedName name="_121">#REF!</definedName>
    <definedName name="_13101">#REF!</definedName>
    <definedName name="_13102">#REF!</definedName>
    <definedName name="_133">#REF!</definedName>
    <definedName name="_13302">#REF!</definedName>
    <definedName name="_13398">#REF!</definedName>
    <definedName name="_144">#REF!</definedName>
    <definedName name="_1501">#REF!</definedName>
    <definedName name="_15102">#REF!</definedName>
    <definedName name="_15202">#REF!</definedName>
    <definedName name="_18101">#REF!</definedName>
    <definedName name="_18102">#REF!</definedName>
    <definedName name="_18198">#REF!</definedName>
    <definedName name="_2">#REF!</definedName>
    <definedName name="_21114">#REF!</definedName>
    <definedName name="_3db2_">'[7]综合成本分析01.01-0205'!$A$3:$K$57</definedName>
    <definedName name="_6db3_">'[7]FY02'!$A$1:$I$31</definedName>
    <definedName name="_999年12月31日股份应收帐款.dbf">#REF!</definedName>
    <definedName name="_db2">'[7]综合成本分析01.01-0205'!$A$3:$K$57</definedName>
    <definedName name="_db3">'[7]FY02'!$A$1:$I$31</definedName>
    <definedName name="_Fill" hidden="1">'[14]eqpmad2'!#REF!</definedName>
    <definedName name="_Key1" hidden="1">#REF!</definedName>
    <definedName name="_kk2">#REF!</definedName>
    <definedName name="_kk3">#REF!</definedName>
    <definedName name="_km1">'[10]合并抵销或调整分录（1）'!$C$2:$C$260</definedName>
    <definedName name="_Order1" hidden="1">255</definedName>
    <definedName name="_Order2" hidden="1">255</definedName>
    <definedName name="_PA7">'[11]SW-TEO'!#REF!</definedName>
    <definedName name="_PA8">'[11]SW-TEO'!#REF!</definedName>
    <definedName name="_PD1">'[11]SW-TEO'!#REF!</definedName>
    <definedName name="_PE12">'[11]SW-TEO'!#REF!</definedName>
    <definedName name="_PE13">'[11]SW-TEO'!#REF!</definedName>
    <definedName name="_PE6">'[11]SW-TEO'!#REF!</definedName>
    <definedName name="_PE7">'[11]SW-TEO'!#REF!</definedName>
    <definedName name="_PE8">'[11]SW-TEO'!#REF!</definedName>
    <definedName name="_PE9">'[11]SW-TEO'!#REF!</definedName>
    <definedName name="_PH1">'[11]SW-TEO'!#REF!</definedName>
    <definedName name="_PI1">'[11]SW-TEO'!#REF!</definedName>
    <definedName name="_PK1">'[11]SW-TEO'!#REF!</definedName>
    <definedName name="_PK3">'[11]SW-TEO'!#REF!</definedName>
    <definedName name="_Sort" hidden="1">#REF!</definedName>
    <definedName name="_YA002">'[12]T02'!$E$9</definedName>
    <definedName name="_YA008">'[12]T02'!$E$23</definedName>
    <definedName name="_YA009">'[12]T02'!$E$24</definedName>
    <definedName name="_YA015">'[12]T02'!$E$33</definedName>
    <definedName name="_YA020">'[12]T02'!$E$40</definedName>
    <definedName name="_YA024">'[12]T02'!$E$44</definedName>
    <definedName name="_YA028">'[12]T02'!$E$49</definedName>
    <definedName name="_YA035">'[12]T02'!$E$56</definedName>
    <definedName name="_YA045">'[12]T02'!$E$62</definedName>
    <definedName name="_YC001">'[12]T02'!$E$45</definedName>
    <definedName name="_YC101">'[12]T02'!$E$48</definedName>
    <definedName name="_YE208">'[12]T02'!$E$63</definedName>
    <definedName name="_YE210">'[12]T02'!$E$64</definedName>
    <definedName name="_YE215">'[12]T02'!$E$65</definedName>
    <definedName name="aa">'[15]江苏苏州本部（中央）'!$C$39</definedName>
    <definedName name="AAA">'[16]数字视频并帐'!$A$1:$D$25</definedName>
    <definedName name="after_tax">#REF!</definedName>
    <definedName name="aiu_bottom">'[17]Financ. Overview'!#REF!</definedName>
    <definedName name="AP">#REF!</definedName>
    <definedName name="as">#N/A</definedName>
    <definedName name="AS2DocOpenMode" hidden="1">"AS2DocumentEdit"</definedName>
    <definedName name="az">#REF!</definedName>
    <definedName name="AZX">#REF!</definedName>
    <definedName name="Back">'[18]信息技术资本性支出'!$D$77:$D$78</definedName>
    <definedName name="bb">#REF!</definedName>
    <definedName name="before_tax">#REF!</definedName>
    <definedName name="BF">#REF!</definedName>
    <definedName name="bm">GET.WORKBOOK(1)</definedName>
    <definedName name="c1.dbf">#REF!</definedName>
    <definedName name="cb.dbf">#REF!</definedName>
    <definedName name="ccc">#REF!</definedName>
    <definedName name="cccc">#REF!</definedName>
    <definedName name="chengbenfu.dbf">#REF!</definedName>
    <definedName name="Cop">'[18]信息技术资本性支出'!$D$62:$D$64</definedName>
    <definedName name="csb">#REF!</definedName>
    <definedName name="current_asset">#REF!</definedName>
    <definedName name="data">#REF!</definedName>
    <definedName name="database2">#REF!</definedName>
    <definedName name="database3">#REF!</definedName>
    <definedName name="dd">#REF!</definedName>
    <definedName name="dff">#REF!</definedName>
    <definedName name="dfrg">#REF!</definedName>
    <definedName name="DG">#REF!</definedName>
    <definedName name="DM">#REF!</definedName>
    <definedName name="dss" hidden="1">#REF!</definedName>
    <definedName name="E206.">#REF!</definedName>
    <definedName name="ee">#REF!</definedName>
    <definedName name="eee">#REF!</definedName>
    <definedName name="ff">#REF!</definedName>
    <definedName name="fff">#REF!</definedName>
    <definedName name="Fixed_assests">#REF!</definedName>
    <definedName name="FRC">'[19]Main'!$C$9</definedName>
    <definedName name="g">GET.CELL(48,INDIRECT("rc",FALSE))</definedName>
    <definedName name="gg">#REF!</definedName>
    <definedName name="gxxe2003">'[20]P1012001'!$A$6:$E$117</definedName>
    <definedName name="gxxe20032">'[20]P1012001'!$A$6:$E$117</definedName>
    <definedName name="H">GET.CELL(48,INDIRECT("RC",FALSE))</definedName>
    <definedName name="hdiaodsadas">#REF!</definedName>
    <definedName name="hh">#REF!</definedName>
    <definedName name="hhhh">#REF!</definedName>
    <definedName name="hostfee">'[17]Financ. Overview'!$H$12</definedName>
    <definedName name="hraiu_bottom">'[17]Financ. Overview'!#REF!</definedName>
    <definedName name="hvac">'[17]Financ. Overview'!#REF!</definedName>
    <definedName name="HWSheet">1</definedName>
    <definedName name="ii">#REF!</definedName>
    <definedName name="IL">#REF!</definedName>
    <definedName name="Inf">'[18]信息技术资本性支出'!$D$83:$D$87</definedName>
    <definedName name="jh">GET.CELL(6,'[21]FTP本'!B1)</definedName>
    <definedName name="jj">#REF!</definedName>
    <definedName name="kk">#REF!</definedName>
    <definedName name="kk2">#REF!</definedName>
    <definedName name="kk3">#REF!</definedName>
    <definedName name="kkkk">#REF!</definedName>
    <definedName name="km1">'[10]合并抵销或调整分录（1）'!$C$2:$C$260</definedName>
    <definedName name="KW">'[22]Erection'!#REF!</definedName>
    <definedName name="Long_term_investment">#REF!</definedName>
    <definedName name="mm">#NAME?</definedName>
    <definedName name="MR">#REF!</definedName>
    <definedName name="NK">#REF!</definedName>
    <definedName name="NN">#REF!</definedName>
    <definedName name="NONECAS">#REF!</definedName>
    <definedName name="Null">'[18]信息技术资本性支出'!$D$60</definedName>
    <definedName name="OS">'[24]Open'!#REF!</definedName>
    <definedName name="Other_assets">#REF!</definedName>
    <definedName name="owners_equity">#REF!</definedName>
    <definedName name="PA7">'[11]SW-TEO'!#REF!</definedName>
    <definedName name="PA8">'[11]SW-TEO'!#REF!</definedName>
    <definedName name="PD1">'[11]SW-TEO'!#REF!</definedName>
    <definedName name="PE12">'[11]SW-TEO'!#REF!</definedName>
    <definedName name="PE13">'[11]SW-TEO'!#REF!</definedName>
    <definedName name="PE6">'[11]SW-TEO'!#REF!</definedName>
    <definedName name="PE7">'[11]SW-TEO'!#REF!</definedName>
    <definedName name="PE8">'[11]SW-TEO'!#REF!</definedName>
    <definedName name="PE9">'[11]SW-TEO'!#REF!</definedName>
    <definedName name="Per">'[18]信息技术资本性支出'!$D$68:$D$71</definedName>
    <definedName name="PH1">'[11]SW-TEO'!#REF!</definedName>
    <definedName name="PI1">'[11]SW-TEO'!#REF!</definedName>
    <definedName name="PK1">'[11]SW-TEO'!#REF!</definedName>
    <definedName name="PK3">'[11]SW-TEO'!#REF!</definedName>
    <definedName name="pp">#REF!</definedName>
    <definedName name="pr_toolbox">'[17]Toolbox'!$A$3:$I$80</definedName>
    <definedName name="Print_Area_MI">#REF!</definedName>
    <definedName name="qq">#REF!</definedName>
    <definedName name="qqqq">#REF!</definedName>
    <definedName name="rr">#REF!</definedName>
    <definedName name="rrrr">#REF!</definedName>
    <definedName name="s_c_list">'[25]Toolbox'!$A$7:$H$969</definedName>
    <definedName name="SCG">'[26]G.1R-Shou COP Gf'!#REF!</definedName>
    <definedName name="sdlfee">'[17]Financ. Overview'!$H$13</definedName>
    <definedName name="sfeggsafasfas">#REF!</definedName>
    <definedName name="Sheet11">#REF!</definedName>
    <definedName name="Short_term_liability">#REF!</definedName>
    <definedName name="shouru1.dbf">#REF!</definedName>
    <definedName name="shs">REPLACE(GET.WORKBOOK(1),1,FIND("]",GET.WORKBOOK(1)),)&amp;T(NOW())</definedName>
    <definedName name="solar_ratio">'[27]POWER ASSUMPTIONS'!$H$7</definedName>
    <definedName name="ss">#REF!</definedName>
    <definedName name="ss7fee">'[17]Financ. Overview'!$H$18</definedName>
    <definedName name="ssss">#REF!</definedName>
    <definedName name="subsfee">'[17]Financ. Overview'!$H$14</definedName>
    <definedName name="T04036Z">'[12]T04'!$E$42</definedName>
    <definedName name="T12007_SUM">#REF!</definedName>
    <definedName name="T12008_SUM">#REF!</definedName>
    <definedName name="T12011_SUM">#REF!</definedName>
    <definedName name="T12050_SUM">#REF!</definedName>
    <definedName name="TextRefCopy1">#REF!</definedName>
    <definedName name="TextRefCopyRangeCount" hidden="1">1</definedName>
    <definedName name="toolbox">'[28]Toolbox'!$C$5:$T$1578</definedName>
    <definedName name="tt">#REF!</definedName>
    <definedName name="ttt">#REF!</definedName>
    <definedName name="tttt">#REF!</definedName>
    <definedName name="UD">#REF!</definedName>
    <definedName name="UFPrn20010103130336">#REF!</definedName>
    <definedName name="UFPrn20011105150820">#REF!</definedName>
    <definedName name="UFPrn20020109154935">#REF!</definedName>
    <definedName name="UFPrn20020109162810">#REF!</definedName>
    <definedName name="UFPrn20020109162826">#REF!</definedName>
    <definedName name="UFPrn20020111124510">#REF!</definedName>
    <definedName name="UFPrn20020402144808">#REF!</definedName>
    <definedName name="UFPrn20020402144841">#REF!</definedName>
    <definedName name="UFPrn20020402144932">#REF!</definedName>
    <definedName name="UFPrn20020402145009">#REF!</definedName>
    <definedName name="UFPrn20020403125644">#REF!</definedName>
    <definedName name="UFPrn20021008134934">#REF!</definedName>
    <definedName name="UFPrn20021227160254">#REF!</definedName>
    <definedName name="UFPrn20021227161905">#REF!</definedName>
    <definedName name="UFPrn20021228105341">#REF!</definedName>
    <definedName name="UFPrn20021231153747">#REF!</definedName>
    <definedName name="UFPrn20021231153959">#REF!</definedName>
    <definedName name="UFPrn20030113152008">#REF!</definedName>
    <definedName name="UFPrn20030115152607">#REF!</definedName>
    <definedName name="UFPrn20030115152656">#REF!</definedName>
    <definedName name="UFPrn20030115152908">#REF!</definedName>
    <definedName name="UFPrn20030115152952">#REF!</definedName>
    <definedName name="UFPrn20030119152443">#REF!</definedName>
    <definedName name="UFPrn20030119152726">#REF!</definedName>
    <definedName name="UFPrn20030119153059">#REF!</definedName>
    <definedName name="UFPrn20030121151455">'[29]内部往来'!#REF!</definedName>
    <definedName name="UFPrn20030121151542">#REF!</definedName>
    <definedName name="UFPrn20040109171439">#REF!</definedName>
    <definedName name="UFPrn20040109172410">#REF!</definedName>
    <definedName name="UFPrn20040111104024">#REF!</definedName>
    <definedName name="UFPrn20040115171222">#REF!</definedName>
    <definedName name="UFPrn20040115171308">#REF!</definedName>
    <definedName name="UFPrn20040202094722">#REF!</definedName>
    <definedName name="UFPrn20040202095020">#REF!</definedName>
    <definedName name="UFPrn20040202095452">#REF!</definedName>
    <definedName name="UFPrn20040220172044">'[30]其他利润明细'!#REF!</definedName>
    <definedName name="UFPrn20040221093001">#REF!</definedName>
    <definedName name="UFPrn20040221093031">#REF!</definedName>
    <definedName name="UFPrn20040303152252">#REF!</definedName>
    <definedName name="UFPrn20040311120926">#REF!</definedName>
    <definedName name="UFPrn20040311172157">#REF!</definedName>
    <definedName name="UFPrn20040315152132">#REF!</definedName>
    <definedName name="UFPrn20040315163739">#REF!</definedName>
    <definedName name="UFPrn20040315170450">#REF!</definedName>
    <definedName name="UFPrn20040403204923">'[31]数量对比'!$A$1:$E$25</definedName>
    <definedName name="UFPrn20040817090340">#REF!</definedName>
    <definedName name="UFPrn20040831085047">#REF!</definedName>
    <definedName name="UFPrn20040912100543">#REF!</definedName>
    <definedName name="UFPrn20041030161322">#REF!</definedName>
    <definedName name="UFPrn20041123212744">#REF!</definedName>
    <definedName name="UFPrn20041126111508">#REF!</definedName>
    <definedName name="UFPrn20041126134435">#REF!</definedName>
    <definedName name="UFPrn20041128113442">#REF!</definedName>
    <definedName name="UFPrn20041128162815">#REF!</definedName>
    <definedName name="UFPrn20041128163326">#REF!</definedName>
    <definedName name="UFPrn20041128163449">#REF!</definedName>
    <definedName name="UFPrn20041128164154">#REF!</definedName>
    <definedName name="UFPrn20041219145313">#REF!</definedName>
    <definedName name="UFPrn20041219145413">#REF!</definedName>
    <definedName name="UFPrn20041219145458">#REF!</definedName>
    <definedName name="UFPrn20041219145539">#REF!</definedName>
    <definedName name="UFPrn20041219145624">#REF!</definedName>
    <definedName name="UFPrn20050105112035">#REF!</definedName>
    <definedName name="UFPrn20050107095110">#REF!</definedName>
    <definedName name="UFPrn20050107095219">#REF!</definedName>
    <definedName name="UFPrn20050107103205">#REF!</definedName>
    <definedName name="UFPrn20050112155740">#REF!</definedName>
    <definedName name="UFPrn20050820150507">#REF!</definedName>
    <definedName name="UFPrn20051122094548">#REF!</definedName>
    <definedName name="UFPrn20051122094820">#REF!</definedName>
    <definedName name="UFPrn20051122094926">#REF!</definedName>
    <definedName name="UFPrn20051122152032">#REF!</definedName>
    <definedName name="UFPrn20051122164544">#REF!</definedName>
    <definedName name="UFPrn20051122165502">#REF!</definedName>
    <definedName name="UFPrn20051124125839">#REF!</definedName>
    <definedName name="UFPrn20051201135839">#REF!</definedName>
    <definedName name="UFPrn20060112102205">#REF!</definedName>
    <definedName name="UFPrn20060112102331">#REF!</definedName>
    <definedName name="UFPrn20060121093858">'[32]设备采购01'!$A$1:$E$42</definedName>
    <definedName name="UFPrn20060121094027">#REF!</definedName>
    <definedName name="UFPrn20060121094244">'[32]设备采购02'!$A$1:$E$61</definedName>
    <definedName name="UFPrn20060121094649">'[32]设备采购03'!$A$1:$E$51</definedName>
    <definedName name="UFPrn20060307163131">#REF!</definedName>
    <definedName name="UFPrn20060307163224">#REF!</definedName>
    <definedName name="UFPrn20060307171830">#REF!</definedName>
    <definedName name="UFPrn20060309110914">#REF!</definedName>
    <definedName name="UFPrn20060309234405">#REF!</definedName>
    <definedName name="usr">GET.WORKSPACE(26)</definedName>
    <definedName name="V5.1Fee">'[17]Financ. Overview'!$H$15</definedName>
    <definedName name="vv">'[33]FSM'!$A$2:$F$52,'[33]FSM'!$A$54:$F$93,'[33]FSM'!$A$94:$F$128</definedName>
    <definedName name="w">IF(IF(MOD(COLUMN(),26)=0,INT(COLUMN()/26)-1,INT(COLUMN()/26))=0,"",CHAR(IF(MOD(COLUMN(),26)=0,INT(COLUMN()/26)-1,INT(COLUMN()/26))+64))&amp;CHAR(IF(MOD(COLUMN(),26)=0,26,MOD(COLUMN(),26))+64)</definedName>
    <definedName name="wangdian1">'[34]列表'!$B$55:$B$171</definedName>
    <definedName name="www">#REF!</definedName>
    <definedName name="xx">#REF!</definedName>
    <definedName name="Y">MID(GET.WORKBOOK(1),FIND("]",GET.WORKBOOK(1))+1,100)</definedName>
    <definedName name="y.dbf">#REF!</definedName>
    <definedName name="YA002">'[12]T02'!$E$9</definedName>
    <definedName name="YA008">'[12]T02'!$E$23</definedName>
    <definedName name="YA009">'[12]T02'!$E$24</definedName>
    <definedName name="YA015">'[12]T02'!$E$33</definedName>
    <definedName name="YA020">'[12]T02'!$E$40</definedName>
    <definedName name="YA024">'[12]T02'!$E$44</definedName>
    <definedName name="YA028">'[12]T02'!$E$49</definedName>
    <definedName name="YA035">'[12]T02'!$E$56</definedName>
    <definedName name="YA045">'[12]T02'!$E$62</definedName>
    <definedName name="YC001">'[12]T02'!$E$45</definedName>
    <definedName name="YC101">'[12]T02'!$E$48</definedName>
    <definedName name="YE208">'[12]T02'!$E$63</definedName>
    <definedName name="YE210">'[12]T02'!$E$64</definedName>
    <definedName name="YE215">'[12]T02'!$E$65</definedName>
    <definedName name="yi.dbf">#REF!</definedName>
    <definedName name="YM">#REF!</definedName>
    <definedName name="yy">#REF!</definedName>
    <definedName name="yyyy">#REF!</definedName>
    <definedName name="z">#REF!</definedName>
    <definedName name="Z_1CAC355C_1366_11D5_B94C_00A0C9FC1936_.wvu.PrintArea" hidden="1">'[35]2008年考核表'!$A$1:$M$11</definedName>
    <definedName name="Z_1CAC355C_1366_11D5_B94C_00A0C9FC1936_.wvu.PrintTitles" hidden="1">#REF!</definedName>
    <definedName name="Z32_Cost_red">'[17]Financ. Overview'!#REF!</definedName>
    <definedName name="啊啊啊">#REF!</definedName>
    <definedName name="报表">'[7]关联方一览表'!#REF!</definedName>
    <definedName name="备___注">#REF!</definedName>
    <definedName name="备用金.dbf">#REF!</definedName>
    <definedName name="被审单位CAS">#REF!</definedName>
    <definedName name="本级标准收入2004年">'[36]本年收入合计'!$E$4:$E$184</definedName>
    <definedName name="表名">MID(GET.WORKBOOK(1),FIND("]",GET.WORKBOOK(1))+1,100)</definedName>
    <definedName name="拨款汇总_合计">SUM('[37]汇总'!#REF!)</definedName>
    <definedName name="财力">#REF!</definedName>
    <definedName name="财政供养人员增幅2004年">'[38]财政供养人员增幅'!$E$6</definedName>
    <definedName name="财政供养人员增幅2004年分县">'[38]财政供养人员增幅'!$E$4:$E$184</definedName>
    <definedName name="刹">#REF!</definedName>
    <definedName name="产品销售成本.dbf">#REF!</definedName>
    <definedName name="产品销售成本1">#REF!</definedName>
    <definedName name="产品销售收入.dbf">#REF!</definedName>
    <definedName name="产品销售收入2">'[39]产品销售收入成本明细表（合同）'!$A$1:$C$417</definedName>
    <definedName name="村级标准支出">'[40]村级支出'!$E$4:$E$184</definedName>
    <definedName name="存出保证金.dbf">#REF!</definedName>
    <definedName name="存货合计">#REF!</definedName>
    <definedName name="存货明细">#REF!</definedName>
    <definedName name="大多数">'[7]同方2004附注模板'!$A$15</definedName>
    <definedName name="大幅度">#REF!</definedName>
    <definedName name="大学">'[41]FY02'!$A$1:$I$31</definedName>
    <definedName name="代垫运费.dbf">#REF!</definedName>
    <definedName name="当前明细账">#REF!</definedName>
    <definedName name="地区名称">'[42]封面'!#REF!</definedName>
    <definedName name="第二产业分县2003年">'[43]GDP'!$G$4:$G$184</definedName>
    <definedName name="第二产业合计2003年">'[43]GDP'!$G$4</definedName>
    <definedName name="第三产业分县2003年">'[43]GDP'!$H$4:$H$184</definedName>
    <definedName name="第三产业合计2003年">'[43]GDP'!$H$4</definedName>
    <definedName name="飞过海">'[7]同方2004附注模板'!$C$4</definedName>
    <definedName name="非合并被投资企业CAS">#REF!</definedName>
    <definedName name="抚顺分院02年">#REF!</definedName>
    <definedName name="辅助材料.dbf">#REF!</definedName>
    <definedName name="负债项目CAS">#REF!</definedName>
    <definedName name="高科技02年">#REF!</definedName>
    <definedName name="高科技余额表">#REF!</definedName>
    <definedName name="耕地占用税分县2003年">'[44]一般预算收入'!$U$4:$U$184</definedName>
    <definedName name="耕地占用税合计2003年">'[44]一般预算收入'!$U$4</definedName>
    <definedName name="工商税收2004年">'[45]工商税收'!$S$4:$S$184</definedName>
    <definedName name="工商税收合计2004年">'[45]工商税收'!$S$4</definedName>
    <definedName name="公检法司部门编制数">'[46]公检法司编制'!$E$4:$E$184</definedName>
    <definedName name="公式">GET.CELL(48,INDIRECT("rc",FALSE))</definedName>
    <definedName name="公用标准支出">'[47]合计'!$E$4:$E$184</definedName>
    <definedName name="股东权益2">#REF!</definedName>
    <definedName name="固定资产变动情况表">#REF!</definedName>
    <definedName name="固定资产到期提示表">#REF!</definedName>
    <definedName name="固定资产卡片">#REF!</definedName>
    <definedName name="固定资产清单">#REF!</definedName>
    <definedName name="行政管理部门编制数">'[46]行政编制'!$E$4:$E$184</definedName>
    <definedName name="合___计">#REF!</definedName>
    <definedName name="合并被审单位CAS">#REF!</definedName>
    <definedName name="核算方法">'[48]DATA'!$A$2:$A$4</definedName>
    <definedName name="核算项目分类总账">#REF!</definedName>
    <definedName name="核算项目明细账">#REF!</definedName>
    <definedName name="核算项目余额表">#REF!</definedName>
    <definedName name="汇率">#REF!</definedName>
    <definedName name="汇总合并CAS">#REF!</definedName>
    <definedName name="会计分录序时簿">'[49]数字视频并帐'!$A$1:$D$25</definedName>
    <definedName name="疾">#REF!</definedName>
    <definedName name="科目">'[50]调用表'!$B$3:$B$125</definedName>
    <definedName name="科目编码">'[51]编码'!$A$2:$A$145</definedName>
    <definedName name="科目余额表">#REF!</definedName>
    <definedName name="空压机3m3">#REF!</definedName>
    <definedName name="粮">'[4]综合成本分析01.01-0205'!$A$3:$K$57</definedName>
    <definedName name="明细分类账">'[52]在产品2001'!$A$1:$J$211</definedName>
    <definedName name="明细账">#REF!</definedName>
    <definedName name="母公司被审单位CAS">#REF!</definedName>
    <definedName name="农业人口2003年">'[53]农业人口'!$E$4:$E$184</definedName>
    <definedName name="农业税分县2003年">'[44]一般预算收入'!$S$4:$S$184</definedName>
    <definedName name="农业税合计2003年">'[44]一般预算收入'!$S$4</definedName>
    <definedName name="农业特产税分县2003年">'[44]一般预算收入'!$T$4:$T$184</definedName>
    <definedName name="农业特产税合计2003年">'[44]一般预算收入'!$T$4</definedName>
    <definedName name="农业用地面积">'[54]农业用地'!$E$4:$E$184</definedName>
    <definedName name="其他应收自动化所.dbf">#REF!</definedName>
    <definedName name="其它应收款03">#REF!</definedName>
    <definedName name="契税分县2003年">'[44]一般预算收入'!$V$4:$V$184</definedName>
    <definedName name="契税合计2003年">'[44]一般预算收入'!$V$4</definedName>
    <definedName name="全额差额比例">'[55]C01-1'!#REF!</definedName>
    <definedName name="人员标准支出">'[56]人员支出'!$E$4:$E$184</definedName>
    <definedName name="沈玉环">#REF!</definedName>
    <definedName name="审计结论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500">'[57]资产负债表'!#REF!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'[58]事业发展'!$E$4:$E$184</definedName>
    <definedName name="是">#REF!</definedName>
    <definedName name="是否审计">'[48]DATA'!$B$2:$B$4</definedName>
    <definedName name="数量金额总账">#REF!</definedName>
    <definedName name="所得税">#REF!</definedName>
    <definedName name="索引号">#REF!</definedName>
    <definedName name="调整分录">'[59]本部'!$A$132:$A$135,'[59]本部'!$A$126:$A$130,'[59]本部'!$A$123:$A$124,'[59]本部'!$A$120:$A$121,'[59]本部'!$A$115:$A$118,'[59]本部'!$A$110:$A$113,'[59]本部'!$A$4:$A$6,'[59]本部'!$A$8:$A$12,'[59]本部'!$A$14:$A$15,'[59]本部'!$A$17:$A$20,'[59]本部'!$A$22:$A$25,'[59]本部'!$A$28:$A$29,'[59]本部'!$A$31:$A$32,'[59]本部'!$A$37:$A$38,'[59]本部'!$A$40,'[59]本部'!$A$42:$A$44,'[59]本部'!$A$46:$A$47,'[59]本部'!$A$51:$A$52,'[59]本部'!$A$54:$A$56,'[59]本部'!$A$59,'[59]本部'!$A$64:$A$78</definedName>
    <definedName name="未弥补亏损CAS">#REF!</definedName>
    <definedName name="未审合计">#REF!</definedName>
    <definedName name="未审数">#REF!</definedName>
    <definedName name="位次d">'[60]四月份月报'!#REF!</definedName>
    <definedName name="我">#REF!</definedName>
    <definedName name="我们">#REF!</definedName>
    <definedName name="乡镇个数">'[61]行政区划'!$D$6:$D$184</definedName>
    <definedName name="项目类别CAS">#REF!</definedName>
    <definedName name="性别">'[62]基础编码'!$H$2:$H$3</definedName>
    <definedName name="序号">#REF!</definedName>
    <definedName name="学历">'[62]基础编码'!$S$2:$S$9</definedName>
    <definedName name="业务从属">'[48]DATA'!$C$2:$C$21</definedName>
    <definedName name="业务量_外">#REF!</definedName>
    <definedName name="一般预算收入2002年">'[63]2002年一般预算收入'!$AC$4:$AC$184</definedName>
    <definedName name="一般预算收入2003年">'[44]一般预算收入'!$AD$4:$AD$184</definedName>
    <definedName name="一般预算收入合计2003年">'[44]一般预算收入'!$AC$4</definedName>
    <definedName name="应付款汇总表">#REF!</definedName>
    <definedName name="应付债券审定表">#REF!</definedName>
    <definedName name="应交所得税03">#REF!</definedName>
    <definedName name="应收账款">#REF!</definedName>
    <definedName name="支出">'[64]P1012001'!$A$6:$E$117</definedName>
    <definedName name="中国">#REF!</definedName>
    <definedName name="中小学生人数2003年">'[65]中小学生'!$E$4:$E$184</definedName>
    <definedName name="主要材料.dbf">#REF!</definedName>
    <definedName name="咨询02年">#REF!</definedName>
    <definedName name="咨询公司">#REF!</definedName>
    <definedName name="资产项目CAS">#REF!</definedName>
    <definedName name="总人口2003年">'[66]总人口'!$E$4:$E$184</definedName>
    <definedName name="전">#REF!</definedName>
    <definedName name="주택사업본부">#REF!</definedName>
    <definedName name="철구사업본부">#REF!</definedName>
    <definedName name="________kk2">#REF!</definedName>
    <definedName name="________kk3">#REF!</definedName>
    <definedName name="________km1">'[10]合并抵销或调整分录（1）'!$C$2:$C$260</definedName>
    <definedName name="________PA7">'[11]SW-TEO'!#REF!</definedName>
    <definedName name="________PA8">'[11]SW-TEO'!#REF!</definedName>
    <definedName name="________PD1">'[11]SW-TEO'!#REF!</definedName>
    <definedName name="________PE12">'[11]SW-TEO'!#REF!</definedName>
    <definedName name="________PE13">'[11]SW-TEO'!#REF!</definedName>
    <definedName name="________PE6">'[11]SW-TEO'!#REF!</definedName>
    <definedName name="________PE7">'[11]SW-TEO'!#REF!</definedName>
    <definedName name="________PE8">'[11]SW-TEO'!#REF!</definedName>
    <definedName name="________PE9">'[11]SW-TEO'!#REF!</definedName>
    <definedName name="________PH1">'[11]SW-TEO'!#REF!</definedName>
    <definedName name="________PI1">'[11]SW-TEO'!#REF!</definedName>
    <definedName name="________PK1">'[11]SW-TEO'!#REF!</definedName>
    <definedName name="________PK3">'[11]SW-TEO'!#REF!</definedName>
    <definedName name="________YA002">'[12]T02'!$E$9</definedName>
    <definedName name="________YA008">'[12]T02'!$E$23</definedName>
    <definedName name="________YA009">'[12]T02'!$E$24</definedName>
    <definedName name="________YA015">'[12]T02'!$E$33</definedName>
    <definedName name="________YA020">'[12]T02'!$E$40</definedName>
    <definedName name="________YA024">'[12]T02'!$E$44</definedName>
    <definedName name="________YA028">'[12]T02'!$E$49</definedName>
    <definedName name="________YA035">'[12]T02'!$E$56</definedName>
    <definedName name="________YA045">'[12]T02'!$E$62</definedName>
    <definedName name="________YC001">'[12]T02'!$E$45</definedName>
    <definedName name="________YC101">'[12]T02'!$E$48</definedName>
    <definedName name="________YE208">'[12]T02'!$E$63</definedName>
    <definedName name="________YE210">'[12]T02'!$E$64</definedName>
    <definedName name="________YE215">'[12]T02'!$E$65</definedName>
    <definedName name="_______db2">'[13]综合成本分析01.01-0205'!$A$3:$K$57</definedName>
    <definedName name="_______km1">'[69]合并抵销或调整分录（1）'!$C$2:$C$260</definedName>
    <definedName name="_______PA7">'[11]SW-TEO'!#REF!</definedName>
    <definedName name="_______PA8">'[11]SW-TEO'!#REF!</definedName>
    <definedName name="_______PD1">'[11]SW-TEO'!#REF!</definedName>
    <definedName name="_______PE12">'[11]SW-TEO'!#REF!</definedName>
    <definedName name="_______PE13">'[11]SW-TEO'!#REF!</definedName>
    <definedName name="_______PE6">'[11]SW-TEO'!#REF!</definedName>
    <definedName name="_______PE7">'[11]SW-TEO'!#REF!</definedName>
    <definedName name="_______PE8">'[11]SW-TEO'!#REF!</definedName>
    <definedName name="_______PE9">'[11]SW-TEO'!#REF!</definedName>
    <definedName name="_______PH1">'[11]SW-TEO'!#REF!</definedName>
    <definedName name="_______PI1">'[11]SW-TEO'!#REF!</definedName>
    <definedName name="_______PK1">'[11]SW-TEO'!#REF!</definedName>
    <definedName name="_______PK3">'[11]SW-TEO'!#REF!</definedName>
    <definedName name="_______YA002">'[70]T02'!$E$9</definedName>
    <definedName name="_______YA008">'[70]T02'!$E$23</definedName>
    <definedName name="_______YA009">'[70]T02'!$E$24</definedName>
    <definedName name="_______YA015">'[70]T02'!$E$33</definedName>
    <definedName name="_______YA020">'[70]T02'!$E$40</definedName>
    <definedName name="_______YA024">'[70]T02'!$E$44</definedName>
    <definedName name="_______YA028">'[70]T02'!$E$49</definedName>
    <definedName name="_______YA035">'[70]T02'!$E$56</definedName>
    <definedName name="_______YA045">'[70]T02'!$E$62</definedName>
    <definedName name="_______YC001">'[70]T02'!$E$45</definedName>
    <definedName name="_______YC101">'[70]T02'!$E$48</definedName>
    <definedName name="_______YE208">'[70]T02'!$E$63</definedName>
    <definedName name="_______YE210">'[70]T02'!$E$64</definedName>
    <definedName name="_______YE215">'[70]T02'!$E$65</definedName>
    <definedName name="______db2">'[13]综合成本分析01.01-0205'!$A$3:$K$57</definedName>
    <definedName name="______km1">'[69]合并抵销或调整分录（1）'!$C$2:$C$260</definedName>
    <definedName name="______PA7">'[11]SW-TEO'!#REF!</definedName>
    <definedName name="______PA8">'[11]SW-TEO'!#REF!</definedName>
    <definedName name="______PD1">'[11]SW-TEO'!#REF!</definedName>
    <definedName name="______PE12">'[11]SW-TEO'!#REF!</definedName>
    <definedName name="______PE13">'[11]SW-TEO'!#REF!</definedName>
    <definedName name="______PE6">'[11]SW-TEO'!#REF!</definedName>
    <definedName name="______PE7">'[11]SW-TEO'!#REF!</definedName>
    <definedName name="______PE8">'[11]SW-TEO'!#REF!</definedName>
    <definedName name="______PE9">'[11]SW-TEO'!#REF!</definedName>
    <definedName name="______PH1">'[11]SW-TEO'!#REF!</definedName>
    <definedName name="______PI1">'[11]SW-TEO'!#REF!</definedName>
    <definedName name="______PK1">'[11]SW-TEO'!#REF!</definedName>
    <definedName name="______PK3">'[11]SW-TEO'!#REF!</definedName>
    <definedName name="______YA002">'[70]T02'!$E$9</definedName>
    <definedName name="______YA008">'[70]T02'!$E$23</definedName>
    <definedName name="______YA009">'[70]T02'!$E$24</definedName>
    <definedName name="______YA015">'[70]T02'!$E$33</definedName>
    <definedName name="______YA020">'[70]T02'!$E$40</definedName>
    <definedName name="______YA024">'[70]T02'!$E$44</definedName>
    <definedName name="______YA028">'[70]T02'!$E$49</definedName>
    <definedName name="______YA035">'[70]T02'!$E$56</definedName>
    <definedName name="______YA045">'[70]T02'!$E$62</definedName>
    <definedName name="______YC001">'[70]T02'!$E$45</definedName>
    <definedName name="______YC101">'[70]T02'!$E$48</definedName>
    <definedName name="______YE208">'[70]T02'!$E$63</definedName>
    <definedName name="______YE210">'[70]T02'!$E$64</definedName>
    <definedName name="______YE215">'[70]T02'!$E$65</definedName>
    <definedName name="_____db2">'[13]综合成本分析01.01-0205'!$A$3:$K$57</definedName>
    <definedName name="____db3">'[13]FY02'!$A$1:$I$31</definedName>
    <definedName name="___db3">'[13]FY02'!$A$1:$I$31</definedName>
    <definedName name="__db3">'[13]FY02'!$A$1:$I$31</definedName>
    <definedName name="模压">'[13]FY02'!$A$1:$I$31</definedName>
    <definedName name="_______kk2" localSheetId="17">#REF!</definedName>
    <definedName name="_______kk3" localSheetId="17">#REF!</definedName>
    <definedName name="______kk2" localSheetId="17">#REF!</definedName>
    <definedName name="______kk3" localSheetId="17">#REF!</definedName>
    <definedName name="db2" localSheetId="17">'[13]综合成本分析01.01-0205'!$A$3:$K$57</definedName>
    <definedName name="db3" localSheetId="17">'[13]FY02'!$A$1:$I$31</definedName>
    <definedName name="Module.Prix_SMC" localSheetId="17">[23]!Module.Prix_SMC</definedName>
    <definedName name="Prix_SMC" localSheetId="17">[23]!Prix_SMC</definedName>
    <definedName name="工程物资1" localSheetId="17">#REF!</definedName>
    <definedName name="_xlnm.Print_Area" localSheetId="17">'表16社会保险基金收入预算表'!$A$1:$E$13</definedName>
    <definedName name="_______kk2" localSheetId="18">#REF!</definedName>
    <definedName name="_______kk3" localSheetId="18">#REF!</definedName>
    <definedName name="______kk2" localSheetId="18">#REF!</definedName>
    <definedName name="______kk3" localSheetId="18">#REF!</definedName>
    <definedName name="db2" localSheetId="18">'[13]综合成本分析01.01-0205'!$A$3:$K$57</definedName>
    <definedName name="db3" localSheetId="18">'[13]FY02'!$A$1:$I$31</definedName>
    <definedName name="Module.Prix_SMC" localSheetId="18">[23]!Module.Prix_SMC</definedName>
    <definedName name="Prix_SMC" localSheetId="18">[23]!Prix_SMC</definedName>
    <definedName name="工程物资1" localSheetId="18">#REF!</definedName>
    <definedName name="_xlnm.Print_Area" localSheetId="18">'表17社会保险基金支出预算表 '!$A$1:$E$18</definedName>
    <definedName name="_xlfn.XLOOKUP" hidden="1">#NAME?</definedName>
    <definedName name="_xlnm._FilterDatabase" localSheetId="3" hidden="1">'表3一般公共预算本级支出预算表'!$A$4:$M$1327</definedName>
  </definedNames>
  <calcPr fullCalcOnLoad="1"/>
</workbook>
</file>

<file path=xl/sharedStrings.xml><?xml version="1.0" encoding="utf-8"?>
<sst xmlns="http://schemas.openxmlformats.org/spreadsheetml/2006/main" count="4381" uniqueCount="2385">
  <si>
    <t>祁阳市2022年一般公共预算收入预算表</t>
  </si>
  <si>
    <t>单位：万元</t>
  </si>
  <si>
    <r>
      <rPr>
        <b/>
        <sz val="12"/>
        <rFont val="仿宋"/>
        <family val="3"/>
      </rPr>
      <t>预算项目</t>
    </r>
  </si>
  <si>
    <r>
      <t>2022</t>
    </r>
    <r>
      <rPr>
        <b/>
        <sz val="12"/>
        <rFont val="仿宋"/>
        <family val="3"/>
      </rPr>
      <t>年预算数</t>
    </r>
  </si>
  <si>
    <r>
      <rPr>
        <b/>
        <sz val="11"/>
        <rFont val="仿宋"/>
        <family val="3"/>
      </rPr>
      <t>一、地方财政收入小计</t>
    </r>
  </si>
  <si>
    <r>
      <rPr>
        <sz val="11"/>
        <rFont val="仿宋"/>
        <family val="3"/>
      </rPr>
      <t>税收收入</t>
    </r>
  </si>
  <si>
    <r>
      <rPr>
        <sz val="11"/>
        <rFont val="仿宋"/>
        <family val="3"/>
      </rPr>
      <t>非税收入</t>
    </r>
  </si>
  <si>
    <r>
      <rPr>
        <b/>
        <sz val="11"/>
        <rFont val="仿宋"/>
        <family val="3"/>
      </rPr>
      <t>二、上级补助收入</t>
    </r>
  </si>
  <si>
    <r>
      <rPr>
        <b/>
        <sz val="11"/>
        <rFont val="仿宋"/>
        <family val="3"/>
      </rPr>
      <t>（一）返还性收入</t>
    </r>
  </si>
  <si>
    <r>
      <t>1</t>
    </r>
    <r>
      <rPr>
        <sz val="12"/>
        <rFont val="仿宋"/>
        <family val="3"/>
      </rPr>
      <t>、所得税基数返还收入</t>
    </r>
  </si>
  <si>
    <r>
      <t>2</t>
    </r>
    <r>
      <rPr>
        <sz val="12"/>
        <rFont val="仿宋"/>
        <family val="3"/>
      </rPr>
      <t>、成品油税费改革税收返还收入</t>
    </r>
  </si>
  <si>
    <r>
      <t>3</t>
    </r>
    <r>
      <rPr>
        <sz val="12"/>
        <rFont val="仿宋"/>
        <family val="3"/>
      </rPr>
      <t>、增值税税收返还收入</t>
    </r>
  </si>
  <si>
    <r>
      <t>4</t>
    </r>
    <r>
      <rPr>
        <sz val="12"/>
        <rFont val="仿宋"/>
        <family val="3"/>
      </rPr>
      <t>、消费税税收返还收入</t>
    </r>
  </si>
  <si>
    <r>
      <t>5</t>
    </r>
    <r>
      <rPr>
        <sz val="12"/>
        <rFont val="仿宋"/>
        <family val="3"/>
      </rPr>
      <t>、增值税</t>
    </r>
    <r>
      <rPr>
        <sz val="12"/>
        <rFont val="Times New Roman"/>
        <family val="1"/>
      </rPr>
      <t>“</t>
    </r>
    <r>
      <rPr>
        <sz val="12"/>
        <rFont val="仿宋"/>
        <family val="3"/>
      </rPr>
      <t>五五分享</t>
    </r>
    <r>
      <rPr>
        <sz val="12"/>
        <rFont val="Times New Roman"/>
        <family val="1"/>
      </rPr>
      <t>”</t>
    </r>
    <r>
      <rPr>
        <sz val="12"/>
        <rFont val="仿宋"/>
        <family val="3"/>
      </rPr>
      <t>税收返还收入</t>
    </r>
  </si>
  <si>
    <r>
      <t>6</t>
    </r>
    <r>
      <rPr>
        <sz val="12"/>
        <rFont val="仿宋"/>
        <family val="3"/>
      </rPr>
      <t>、其他税收返还收入</t>
    </r>
  </si>
  <si>
    <r>
      <rPr>
        <b/>
        <sz val="11"/>
        <rFont val="仿宋"/>
        <family val="3"/>
      </rPr>
      <t>（二）一般性转移支付收入</t>
    </r>
  </si>
  <si>
    <r>
      <t>1</t>
    </r>
    <r>
      <rPr>
        <sz val="11"/>
        <rFont val="仿宋"/>
        <family val="3"/>
      </rPr>
      <t>、体制补助</t>
    </r>
  </si>
  <si>
    <r>
      <t>2</t>
    </r>
    <r>
      <rPr>
        <sz val="11"/>
        <rFont val="仿宋"/>
        <family val="3"/>
      </rPr>
      <t>、均衡性转移支付</t>
    </r>
  </si>
  <si>
    <r>
      <t>3</t>
    </r>
    <r>
      <rPr>
        <sz val="11"/>
        <rFont val="仿宋"/>
        <family val="3"/>
      </rPr>
      <t>、县级基本财力保障机制</t>
    </r>
  </si>
  <si>
    <r>
      <t>4</t>
    </r>
    <r>
      <rPr>
        <sz val="11"/>
        <rFont val="仿宋"/>
        <family val="3"/>
      </rPr>
      <t>、结算补助</t>
    </r>
  </si>
  <si>
    <r>
      <t>5</t>
    </r>
    <r>
      <rPr>
        <sz val="11"/>
        <rFont val="仿宋"/>
        <family val="3"/>
      </rPr>
      <t>、资源枯竭型城市转移支付</t>
    </r>
  </si>
  <si>
    <r>
      <t>6</t>
    </r>
    <r>
      <rPr>
        <sz val="11"/>
        <rFont val="仿宋"/>
        <family val="3"/>
      </rPr>
      <t>、企业事业单位划转补助收入</t>
    </r>
  </si>
  <si>
    <r>
      <t>7</t>
    </r>
    <r>
      <rPr>
        <sz val="11"/>
        <rFont val="仿宋"/>
        <family val="3"/>
      </rPr>
      <t>、产粮（油）大县奖励</t>
    </r>
  </si>
  <si>
    <r>
      <t>8</t>
    </r>
    <r>
      <rPr>
        <sz val="11"/>
        <rFont val="仿宋"/>
        <family val="3"/>
      </rPr>
      <t>、生态功能区转移支付</t>
    </r>
  </si>
  <si>
    <r>
      <t>9</t>
    </r>
    <r>
      <rPr>
        <sz val="11"/>
        <rFont val="仿宋"/>
        <family val="3"/>
      </rPr>
      <t>、固定数额补助</t>
    </r>
  </si>
  <si>
    <r>
      <t>10</t>
    </r>
    <r>
      <rPr>
        <sz val="11"/>
        <rFont val="仿宋"/>
        <family val="3"/>
      </rPr>
      <t>、革命老区转移支付</t>
    </r>
  </si>
  <si>
    <r>
      <t>11</t>
    </r>
    <r>
      <rPr>
        <sz val="11"/>
        <rFont val="仿宋"/>
        <family val="3"/>
      </rPr>
      <t>、专项用途的一般性转移支付收入</t>
    </r>
  </si>
  <si>
    <r>
      <rPr>
        <b/>
        <sz val="11"/>
        <rFont val="仿宋"/>
        <family val="3"/>
      </rPr>
      <t>（三）专项转移支付收入</t>
    </r>
  </si>
  <si>
    <r>
      <rPr>
        <b/>
        <sz val="12"/>
        <rFont val="仿宋"/>
        <family val="3"/>
      </rPr>
      <t>三、调入资金</t>
    </r>
  </si>
  <si>
    <r>
      <rPr>
        <b/>
        <sz val="12"/>
        <rFont val="仿宋"/>
        <family val="3"/>
      </rPr>
      <t>（一）从政府性基金预算调入一般公共预算</t>
    </r>
  </si>
  <si>
    <r>
      <rPr>
        <b/>
        <sz val="12"/>
        <rFont val="仿宋"/>
        <family val="3"/>
      </rPr>
      <t>（二）从国有资本经营预算调入一般公共预算</t>
    </r>
  </si>
  <si>
    <r>
      <rPr>
        <b/>
        <sz val="12"/>
        <rFont val="仿宋"/>
        <family val="3"/>
      </rPr>
      <t>（三）其他调入资金</t>
    </r>
  </si>
  <si>
    <r>
      <rPr>
        <b/>
        <sz val="12"/>
        <rFont val="仿宋"/>
        <family val="3"/>
      </rPr>
      <t>四、地方政府一般债券转贷收入</t>
    </r>
  </si>
  <si>
    <r>
      <rPr>
        <b/>
        <sz val="12"/>
        <rFont val="仿宋"/>
        <family val="3"/>
      </rPr>
      <t>五、动用预算稳定调节基金</t>
    </r>
  </si>
  <si>
    <r>
      <rPr>
        <b/>
        <sz val="11"/>
        <rFont val="仿宋"/>
        <family val="3"/>
      </rPr>
      <t>收入合计</t>
    </r>
  </si>
  <si>
    <t>祁阳市2022年一般公共预算支出预算表</t>
  </si>
  <si>
    <t>支      出</t>
  </si>
  <si>
    <t>2021年
完成数</t>
  </si>
  <si>
    <t>2022年
预算数</t>
  </si>
  <si>
    <t>增减%</t>
  </si>
  <si>
    <t>一、一般公共预算支出</t>
  </si>
  <si>
    <t>1.一般公共服务支出</t>
  </si>
  <si>
    <t>2.国防支出</t>
  </si>
  <si>
    <t>3.公共安全支出</t>
  </si>
  <si>
    <t>4.教育支出</t>
  </si>
  <si>
    <t>5.科学技术支出</t>
  </si>
  <si>
    <t>6.文化旅游体育与传媒支出</t>
  </si>
  <si>
    <t>7.社会保障和就业支出</t>
  </si>
  <si>
    <t>8.卫生健康支出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</si>
  <si>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</si>
  <si>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</si>
  <si>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</si>
  <si>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</si>
  <si>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</si>
  <si>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</si>
  <si>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15.金融支出</t>
  </si>
  <si>
    <t>16.自然资源海洋气象等支出</t>
  </si>
  <si>
    <t>17.住房保障支出</t>
  </si>
  <si>
    <t>18.粮油物资储备支出</t>
  </si>
  <si>
    <t>19.灾害防治及应急管理支出</t>
  </si>
  <si>
    <t>20.其他支出</t>
  </si>
  <si>
    <t>21.债务付息支出</t>
  </si>
  <si>
    <t>二、上解上级支出</t>
  </si>
  <si>
    <t xml:space="preserve">    其中：原体制上解支出</t>
  </si>
  <si>
    <t xml:space="preserve">          出口退税专项上解</t>
  </si>
  <si>
    <t xml:space="preserve">          其他上解支出</t>
  </si>
  <si>
    <t>四、债务还本支出</t>
  </si>
  <si>
    <t xml:space="preserve">  地方政府一般债务还本支出</t>
  </si>
  <si>
    <t>五、补充预算稳定调节基金</t>
  </si>
  <si>
    <t>六、年终结余</t>
  </si>
  <si>
    <t xml:space="preserve">    其中；结转下年支出</t>
  </si>
  <si>
    <t>支 出 总 计</t>
  </si>
  <si>
    <r>
      <t>2022</t>
    </r>
    <r>
      <rPr>
        <b/>
        <sz val="18"/>
        <rFont val="仿宋"/>
        <family val="3"/>
      </rPr>
      <t>年县级一般公共预算本级支出预算表</t>
    </r>
  </si>
  <si>
    <t>科目编码</t>
  </si>
  <si>
    <t>科目名称</t>
  </si>
  <si>
    <r>
      <t>2021</t>
    </r>
    <r>
      <rPr>
        <b/>
        <sz val="10"/>
        <rFont val="仿宋"/>
        <family val="3"/>
      </rPr>
      <t>年决算数</t>
    </r>
  </si>
  <si>
    <r>
      <t>2022</t>
    </r>
    <r>
      <rPr>
        <b/>
        <sz val="10"/>
        <rFont val="仿宋"/>
        <family val="3"/>
      </rPr>
      <t>年</t>
    </r>
    <r>
      <rPr>
        <b/>
        <sz val="10"/>
        <rFont val="Times New Roman"/>
        <family val="1"/>
      </rPr>
      <t xml:space="preserve">
</t>
    </r>
    <r>
      <rPr>
        <b/>
        <sz val="10"/>
        <rFont val="仿宋"/>
        <family val="3"/>
      </rPr>
      <t>预算数</t>
    </r>
  </si>
  <si>
    <r>
      <t xml:space="preserve">
</t>
    </r>
    <r>
      <rPr>
        <b/>
        <sz val="10"/>
        <rFont val="仿宋"/>
        <family val="3"/>
      </rPr>
      <t>增减</t>
    </r>
    <r>
      <rPr>
        <b/>
        <sz val="10"/>
        <rFont val="Times New Roman"/>
        <family val="1"/>
      </rPr>
      <t xml:space="preserve">%
</t>
    </r>
  </si>
  <si>
    <t>一般公共预算支出</t>
  </si>
  <si>
    <t>一般公共服务支出</t>
  </si>
  <si>
    <r>
      <t xml:space="preserve">  </t>
    </r>
    <r>
      <rPr>
        <b/>
        <sz val="10"/>
        <rFont val="仿宋"/>
        <family val="3"/>
      </rPr>
      <t>人大事务</t>
    </r>
  </si>
  <si>
    <r>
      <t xml:space="preserve">    </t>
    </r>
    <r>
      <rPr>
        <sz val="10"/>
        <rFont val="仿宋"/>
        <family val="3"/>
      </rPr>
      <t>行政运行</t>
    </r>
  </si>
  <si>
    <r>
      <t xml:space="preserve">    </t>
    </r>
    <r>
      <rPr>
        <sz val="10"/>
        <rFont val="仿宋"/>
        <family val="3"/>
      </rPr>
      <t>一般行政管理事务</t>
    </r>
  </si>
  <si>
    <r>
      <t xml:space="preserve">    </t>
    </r>
    <r>
      <rPr>
        <sz val="10"/>
        <rFont val="仿宋"/>
        <family val="3"/>
      </rPr>
      <t>机关服务</t>
    </r>
  </si>
  <si>
    <r>
      <t xml:space="preserve">    </t>
    </r>
    <r>
      <rPr>
        <sz val="10"/>
        <rFont val="仿宋"/>
        <family val="3"/>
      </rPr>
      <t>人大会议</t>
    </r>
  </si>
  <si>
    <r>
      <t xml:space="preserve">    </t>
    </r>
    <r>
      <rPr>
        <sz val="10"/>
        <rFont val="仿宋"/>
        <family val="3"/>
      </rPr>
      <t>人大立法</t>
    </r>
  </si>
  <si>
    <r>
      <t xml:space="preserve">    </t>
    </r>
    <r>
      <rPr>
        <sz val="10"/>
        <rFont val="仿宋"/>
        <family val="3"/>
      </rPr>
      <t>人大监督</t>
    </r>
  </si>
  <si>
    <r>
      <t xml:space="preserve">    </t>
    </r>
    <r>
      <rPr>
        <sz val="10"/>
        <rFont val="仿宋"/>
        <family val="3"/>
      </rPr>
      <t>人大代表履职能力提升</t>
    </r>
  </si>
  <si>
    <r>
      <t xml:space="preserve">    </t>
    </r>
    <r>
      <rPr>
        <sz val="10"/>
        <rFont val="仿宋"/>
        <family val="3"/>
      </rPr>
      <t>代表工作</t>
    </r>
  </si>
  <si>
    <r>
      <t xml:space="preserve">    </t>
    </r>
    <r>
      <rPr>
        <sz val="10"/>
        <rFont val="仿宋"/>
        <family val="3"/>
      </rPr>
      <t>人大信访工作</t>
    </r>
  </si>
  <si>
    <r>
      <t xml:space="preserve">    </t>
    </r>
    <r>
      <rPr>
        <sz val="10"/>
        <rFont val="仿宋"/>
        <family val="3"/>
      </rPr>
      <t>事业运行</t>
    </r>
  </si>
  <si>
    <r>
      <t xml:space="preserve">    </t>
    </r>
    <r>
      <rPr>
        <sz val="10"/>
        <rFont val="仿宋"/>
        <family val="3"/>
      </rPr>
      <t>其他人大事务支出</t>
    </r>
  </si>
  <si>
    <r>
      <t xml:space="preserve">  </t>
    </r>
    <r>
      <rPr>
        <b/>
        <sz val="10"/>
        <rFont val="仿宋"/>
        <family val="3"/>
      </rPr>
      <t>政协事务</t>
    </r>
  </si>
  <si>
    <r>
      <t xml:space="preserve">    </t>
    </r>
    <r>
      <rPr>
        <sz val="10"/>
        <rFont val="仿宋"/>
        <family val="3"/>
      </rPr>
      <t>政协会议</t>
    </r>
  </si>
  <si>
    <r>
      <t xml:space="preserve">    </t>
    </r>
    <r>
      <rPr>
        <sz val="10"/>
        <rFont val="仿宋"/>
        <family val="3"/>
      </rPr>
      <t>委员视察</t>
    </r>
  </si>
  <si>
    <r>
      <t xml:space="preserve">    </t>
    </r>
    <r>
      <rPr>
        <sz val="10"/>
        <rFont val="仿宋"/>
        <family val="3"/>
      </rPr>
      <t>参政议政</t>
    </r>
  </si>
  <si>
    <r>
      <t xml:space="preserve">    </t>
    </r>
    <r>
      <rPr>
        <sz val="10"/>
        <rFont val="仿宋"/>
        <family val="3"/>
      </rPr>
      <t>其他政协事务支出</t>
    </r>
  </si>
  <si>
    <r>
      <t xml:space="preserve">  </t>
    </r>
    <r>
      <rPr>
        <b/>
        <sz val="10"/>
        <rFont val="仿宋"/>
        <family val="3"/>
      </rPr>
      <t>政府办公厅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室</t>
    </r>
    <r>
      <rPr>
        <b/>
        <sz val="10"/>
        <rFont val="Times New Roman"/>
        <family val="1"/>
      </rPr>
      <t>)</t>
    </r>
    <r>
      <rPr>
        <b/>
        <sz val="10"/>
        <rFont val="仿宋"/>
        <family val="3"/>
      </rPr>
      <t>及相关机构事务</t>
    </r>
  </si>
  <si>
    <r>
      <t xml:space="preserve">    </t>
    </r>
    <r>
      <rPr>
        <sz val="10"/>
        <rFont val="仿宋"/>
        <family val="3"/>
      </rPr>
      <t>专项服务</t>
    </r>
  </si>
  <si>
    <r>
      <t xml:space="preserve">    </t>
    </r>
    <r>
      <rPr>
        <sz val="10"/>
        <rFont val="仿宋"/>
        <family val="3"/>
      </rPr>
      <t>专项业务及机关事务管理</t>
    </r>
  </si>
  <si>
    <r>
      <t xml:space="preserve">    </t>
    </r>
    <r>
      <rPr>
        <sz val="10"/>
        <rFont val="仿宋"/>
        <family val="3"/>
      </rPr>
      <t>政务公开审批</t>
    </r>
  </si>
  <si>
    <r>
      <t xml:space="preserve">    </t>
    </r>
    <r>
      <rPr>
        <sz val="10"/>
        <rFont val="仿宋"/>
        <family val="3"/>
      </rPr>
      <t>信访事务</t>
    </r>
  </si>
  <si>
    <r>
      <t xml:space="preserve">    </t>
    </r>
    <r>
      <rPr>
        <sz val="10"/>
        <rFont val="仿宋"/>
        <family val="3"/>
      </rPr>
      <t>参事事务</t>
    </r>
  </si>
  <si>
    <r>
      <t xml:space="preserve">    </t>
    </r>
    <r>
      <rPr>
        <sz val="10"/>
        <rFont val="仿宋"/>
        <family val="3"/>
      </rPr>
      <t>其他政府办公厅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室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及相关机构事务支出</t>
    </r>
  </si>
  <si>
    <r>
      <t xml:space="preserve">  </t>
    </r>
    <r>
      <rPr>
        <b/>
        <sz val="10"/>
        <rFont val="仿宋"/>
        <family val="3"/>
      </rPr>
      <t>发展与改革事务</t>
    </r>
  </si>
  <si>
    <r>
      <t xml:space="preserve">    </t>
    </r>
    <r>
      <rPr>
        <sz val="10"/>
        <rFont val="仿宋"/>
        <family val="3"/>
      </rPr>
      <t>战略规划与实施</t>
    </r>
  </si>
  <si>
    <r>
      <t xml:space="preserve">    </t>
    </r>
    <r>
      <rPr>
        <sz val="10"/>
        <rFont val="仿宋"/>
        <family val="3"/>
      </rPr>
      <t>日常经济运行调节</t>
    </r>
  </si>
  <si>
    <r>
      <t xml:space="preserve">    </t>
    </r>
    <r>
      <rPr>
        <sz val="10"/>
        <rFont val="仿宋"/>
        <family val="3"/>
      </rPr>
      <t>社会事业发展规划</t>
    </r>
  </si>
  <si>
    <r>
      <t xml:space="preserve">    </t>
    </r>
    <r>
      <rPr>
        <sz val="10"/>
        <rFont val="仿宋"/>
        <family val="3"/>
      </rPr>
      <t>经济体制改革研究</t>
    </r>
  </si>
  <si>
    <r>
      <t xml:space="preserve">    </t>
    </r>
    <r>
      <rPr>
        <sz val="10"/>
        <rFont val="仿宋"/>
        <family val="3"/>
      </rPr>
      <t>物价管理</t>
    </r>
  </si>
  <si>
    <r>
      <t xml:space="preserve">    </t>
    </r>
    <r>
      <rPr>
        <sz val="10"/>
        <rFont val="仿宋"/>
        <family val="3"/>
      </rPr>
      <t>其他发展与改革事务支出</t>
    </r>
  </si>
  <si>
    <r>
      <t xml:space="preserve">  </t>
    </r>
    <r>
      <rPr>
        <b/>
        <sz val="10"/>
        <rFont val="仿宋"/>
        <family val="3"/>
      </rPr>
      <t>统计信息事务</t>
    </r>
  </si>
  <si>
    <r>
      <t xml:space="preserve">    </t>
    </r>
    <r>
      <rPr>
        <sz val="10"/>
        <rFont val="仿宋"/>
        <family val="3"/>
      </rPr>
      <t>信息事务</t>
    </r>
  </si>
  <si>
    <r>
      <t xml:space="preserve">    </t>
    </r>
    <r>
      <rPr>
        <sz val="10"/>
        <rFont val="仿宋"/>
        <family val="3"/>
      </rPr>
      <t>专项统计业务</t>
    </r>
  </si>
  <si>
    <r>
      <t xml:space="preserve">    </t>
    </r>
    <r>
      <rPr>
        <sz val="10"/>
        <rFont val="仿宋"/>
        <family val="3"/>
      </rPr>
      <t>统计管理</t>
    </r>
  </si>
  <si>
    <r>
      <t xml:space="preserve">    </t>
    </r>
    <r>
      <rPr>
        <sz val="10"/>
        <rFont val="仿宋"/>
        <family val="3"/>
      </rPr>
      <t>专项普查活动</t>
    </r>
  </si>
  <si>
    <r>
      <t xml:space="preserve">    </t>
    </r>
    <r>
      <rPr>
        <sz val="10"/>
        <rFont val="仿宋"/>
        <family val="3"/>
      </rPr>
      <t>统计抽样调查</t>
    </r>
  </si>
  <si>
    <r>
      <t xml:space="preserve">    </t>
    </r>
    <r>
      <rPr>
        <sz val="10"/>
        <rFont val="仿宋"/>
        <family val="3"/>
      </rPr>
      <t>其他统计信息事务支出</t>
    </r>
  </si>
  <si>
    <r>
      <t xml:space="preserve">  </t>
    </r>
    <r>
      <rPr>
        <b/>
        <sz val="10"/>
        <rFont val="仿宋"/>
        <family val="3"/>
      </rPr>
      <t>财政事务</t>
    </r>
  </si>
  <si>
    <r>
      <t xml:space="preserve">    </t>
    </r>
    <r>
      <rPr>
        <sz val="10"/>
        <rFont val="仿宋"/>
        <family val="3"/>
      </rPr>
      <t>预算改革业务</t>
    </r>
  </si>
  <si>
    <r>
      <t xml:space="preserve">    </t>
    </r>
    <r>
      <rPr>
        <sz val="10"/>
        <rFont val="仿宋"/>
        <family val="3"/>
      </rPr>
      <t>财政国库业务</t>
    </r>
  </si>
  <si>
    <r>
      <t xml:space="preserve">    </t>
    </r>
    <r>
      <rPr>
        <sz val="10"/>
        <rFont val="仿宋"/>
        <family val="3"/>
      </rPr>
      <t>财政监察</t>
    </r>
  </si>
  <si>
    <r>
      <t xml:space="preserve">    </t>
    </r>
    <r>
      <rPr>
        <sz val="10"/>
        <rFont val="仿宋"/>
        <family val="3"/>
      </rPr>
      <t>信息化建设</t>
    </r>
  </si>
  <si>
    <r>
      <t xml:space="preserve">    </t>
    </r>
    <r>
      <rPr>
        <sz val="10"/>
        <rFont val="仿宋"/>
        <family val="3"/>
      </rPr>
      <t>财政委托业务支出</t>
    </r>
  </si>
  <si>
    <r>
      <t xml:space="preserve">    </t>
    </r>
    <r>
      <rPr>
        <sz val="10"/>
        <rFont val="仿宋"/>
        <family val="3"/>
      </rPr>
      <t>其他财政事务支出</t>
    </r>
  </si>
  <si>
    <r>
      <t xml:space="preserve">  </t>
    </r>
    <r>
      <rPr>
        <b/>
        <sz val="10"/>
        <rFont val="仿宋"/>
        <family val="3"/>
      </rPr>
      <t>税收事务</t>
    </r>
  </si>
  <si>
    <r>
      <t xml:space="preserve">    </t>
    </r>
    <r>
      <rPr>
        <sz val="10"/>
        <rFont val="仿宋"/>
        <family val="3"/>
      </rPr>
      <t>税收业务</t>
    </r>
  </si>
  <si>
    <r>
      <t xml:space="preserve">    </t>
    </r>
    <r>
      <rPr>
        <sz val="10"/>
        <rFont val="仿宋"/>
        <family val="3"/>
      </rPr>
      <t>其他税收事务支出</t>
    </r>
  </si>
  <si>
    <r>
      <t xml:space="preserve">  </t>
    </r>
    <r>
      <rPr>
        <b/>
        <sz val="10"/>
        <rFont val="仿宋"/>
        <family val="3"/>
      </rPr>
      <t>审计事务</t>
    </r>
  </si>
  <si>
    <r>
      <t xml:space="preserve">    </t>
    </r>
    <r>
      <rPr>
        <sz val="10"/>
        <rFont val="仿宋"/>
        <family val="3"/>
      </rPr>
      <t>审计业务</t>
    </r>
  </si>
  <si>
    <r>
      <t xml:space="preserve">    </t>
    </r>
    <r>
      <rPr>
        <sz val="10"/>
        <rFont val="仿宋"/>
        <family val="3"/>
      </rPr>
      <t>审计管理</t>
    </r>
  </si>
  <si>
    <r>
      <t xml:space="preserve">    </t>
    </r>
    <r>
      <rPr>
        <sz val="10"/>
        <rFont val="仿宋"/>
        <family val="3"/>
      </rPr>
      <t>其他审计事务支出</t>
    </r>
  </si>
  <si>
    <r>
      <t xml:space="preserve">  </t>
    </r>
    <r>
      <rPr>
        <b/>
        <sz val="10"/>
        <rFont val="仿宋"/>
        <family val="3"/>
      </rPr>
      <t>海关事务</t>
    </r>
  </si>
  <si>
    <r>
      <t xml:space="preserve">    </t>
    </r>
    <r>
      <rPr>
        <sz val="10"/>
        <rFont val="仿宋"/>
        <family val="3"/>
      </rPr>
      <t>缉私办案</t>
    </r>
  </si>
  <si>
    <r>
      <t xml:space="preserve">    </t>
    </r>
    <r>
      <rPr>
        <sz val="10"/>
        <rFont val="仿宋"/>
        <family val="3"/>
      </rPr>
      <t>口岸管理</t>
    </r>
  </si>
  <si>
    <r>
      <t xml:space="preserve">    </t>
    </r>
    <r>
      <rPr>
        <sz val="10"/>
        <rFont val="仿宋"/>
        <family val="3"/>
      </rPr>
      <t>海关关务</t>
    </r>
  </si>
  <si>
    <r>
      <t xml:space="preserve">    </t>
    </r>
    <r>
      <rPr>
        <sz val="10"/>
        <rFont val="仿宋"/>
        <family val="3"/>
      </rPr>
      <t>关税征管</t>
    </r>
  </si>
  <si>
    <r>
      <t xml:space="preserve">    </t>
    </r>
    <r>
      <rPr>
        <sz val="10"/>
        <rFont val="仿宋"/>
        <family val="3"/>
      </rPr>
      <t>海关监管</t>
    </r>
  </si>
  <si>
    <r>
      <t xml:space="preserve">    </t>
    </r>
    <r>
      <rPr>
        <sz val="10"/>
        <rFont val="仿宋"/>
        <family val="3"/>
      </rPr>
      <t>检验检疫</t>
    </r>
  </si>
  <si>
    <r>
      <t xml:space="preserve">    </t>
    </r>
    <r>
      <rPr>
        <sz val="10"/>
        <rFont val="仿宋"/>
        <family val="3"/>
      </rPr>
      <t>其他海关事务支出</t>
    </r>
  </si>
  <si>
    <r>
      <t xml:space="preserve">  </t>
    </r>
    <r>
      <rPr>
        <b/>
        <sz val="10"/>
        <rFont val="仿宋"/>
        <family val="3"/>
      </rPr>
      <t>纪检监察事务</t>
    </r>
  </si>
  <si>
    <r>
      <t xml:space="preserve">    </t>
    </r>
    <r>
      <rPr>
        <sz val="10"/>
        <rFont val="仿宋"/>
        <family val="3"/>
      </rPr>
      <t>大案要案查处</t>
    </r>
  </si>
  <si>
    <r>
      <t xml:space="preserve">    </t>
    </r>
    <r>
      <rPr>
        <sz val="10"/>
        <rFont val="仿宋"/>
        <family val="3"/>
      </rPr>
      <t>派驻派出机构</t>
    </r>
  </si>
  <si>
    <r>
      <t xml:space="preserve">    </t>
    </r>
    <r>
      <rPr>
        <sz val="10"/>
        <rFont val="仿宋"/>
        <family val="3"/>
      </rPr>
      <t>巡视工作</t>
    </r>
  </si>
  <si>
    <r>
      <t xml:space="preserve">    </t>
    </r>
    <r>
      <rPr>
        <sz val="10"/>
        <rFont val="仿宋"/>
        <family val="3"/>
      </rPr>
      <t>其他纪检监察事务支出</t>
    </r>
  </si>
  <si>
    <r>
      <t xml:space="preserve">  </t>
    </r>
    <r>
      <rPr>
        <b/>
        <sz val="10"/>
        <rFont val="仿宋"/>
        <family val="3"/>
      </rPr>
      <t>商贸事务</t>
    </r>
  </si>
  <si>
    <r>
      <t xml:space="preserve">    </t>
    </r>
    <r>
      <rPr>
        <sz val="10"/>
        <rFont val="仿宋"/>
        <family val="3"/>
      </rPr>
      <t>对外贸易管理</t>
    </r>
  </si>
  <si>
    <r>
      <t xml:space="preserve">    </t>
    </r>
    <r>
      <rPr>
        <sz val="10"/>
        <rFont val="仿宋"/>
        <family val="3"/>
      </rPr>
      <t>国际经济合作</t>
    </r>
  </si>
  <si>
    <r>
      <t xml:space="preserve">    </t>
    </r>
    <r>
      <rPr>
        <sz val="10"/>
        <rFont val="仿宋"/>
        <family val="3"/>
      </rPr>
      <t>外资管理</t>
    </r>
  </si>
  <si>
    <r>
      <t xml:space="preserve">    </t>
    </r>
    <r>
      <rPr>
        <sz val="10"/>
        <rFont val="仿宋"/>
        <family val="3"/>
      </rPr>
      <t>国内贸易管理</t>
    </r>
  </si>
  <si>
    <r>
      <t xml:space="preserve">    </t>
    </r>
    <r>
      <rPr>
        <sz val="10"/>
        <rFont val="仿宋"/>
        <family val="3"/>
      </rPr>
      <t>招商引资</t>
    </r>
  </si>
  <si>
    <r>
      <t xml:space="preserve">    </t>
    </r>
    <r>
      <rPr>
        <sz val="10"/>
        <rFont val="仿宋"/>
        <family val="3"/>
      </rPr>
      <t>其他商贸事务支出</t>
    </r>
  </si>
  <si>
    <r>
      <t xml:space="preserve">  </t>
    </r>
    <r>
      <rPr>
        <b/>
        <sz val="10"/>
        <rFont val="仿宋"/>
        <family val="3"/>
      </rPr>
      <t>知识产权事务</t>
    </r>
  </si>
  <si>
    <r>
      <t xml:space="preserve">    </t>
    </r>
    <r>
      <rPr>
        <sz val="10"/>
        <rFont val="仿宋"/>
        <family val="3"/>
      </rPr>
      <t>专利审批</t>
    </r>
  </si>
  <si>
    <r>
      <t xml:space="preserve">    </t>
    </r>
    <r>
      <rPr>
        <sz val="10"/>
        <rFont val="仿宋"/>
        <family val="3"/>
      </rPr>
      <t>知识产权战略和规划</t>
    </r>
  </si>
  <si>
    <r>
      <t xml:space="preserve">    </t>
    </r>
    <r>
      <rPr>
        <sz val="10"/>
        <rFont val="仿宋"/>
        <family val="3"/>
      </rPr>
      <t>国际合作与交流</t>
    </r>
  </si>
  <si>
    <r>
      <t xml:space="preserve">    </t>
    </r>
    <r>
      <rPr>
        <sz val="10"/>
        <rFont val="仿宋"/>
        <family val="3"/>
      </rPr>
      <t>知识产权宏观管理</t>
    </r>
  </si>
  <si>
    <r>
      <t xml:space="preserve">    </t>
    </r>
    <r>
      <rPr>
        <sz val="10"/>
        <rFont val="仿宋"/>
        <family val="3"/>
      </rPr>
      <t>商标管理</t>
    </r>
  </si>
  <si>
    <r>
      <t xml:space="preserve">    </t>
    </r>
    <r>
      <rPr>
        <sz val="10"/>
        <rFont val="仿宋"/>
        <family val="3"/>
      </rPr>
      <t>原产地地理标志管理</t>
    </r>
  </si>
  <si>
    <r>
      <t xml:space="preserve">    </t>
    </r>
    <r>
      <rPr>
        <sz val="10"/>
        <rFont val="仿宋"/>
        <family val="3"/>
      </rPr>
      <t>其他知识产权事务支出</t>
    </r>
  </si>
  <si>
    <r>
      <t xml:space="preserve">  </t>
    </r>
    <r>
      <rPr>
        <b/>
        <sz val="10"/>
        <rFont val="仿宋"/>
        <family val="3"/>
      </rPr>
      <t>民族事务</t>
    </r>
  </si>
  <si>
    <r>
      <t xml:space="preserve">    </t>
    </r>
    <r>
      <rPr>
        <sz val="10"/>
        <rFont val="仿宋"/>
        <family val="3"/>
      </rPr>
      <t>民族工作专项</t>
    </r>
  </si>
  <si>
    <r>
      <t xml:space="preserve">    </t>
    </r>
    <r>
      <rPr>
        <sz val="10"/>
        <rFont val="仿宋"/>
        <family val="3"/>
      </rPr>
      <t>其他民族事务支出</t>
    </r>
  </si>
  <si>
    <r>
      <t xml:space="preserve">  </t>
    </r>
    <r>
      <rPr>
        <b/>
        <sz val="10"/>
        <rFont val="仿宋"/>
        <family val="3"/>
      </rPr>
      <t>港澳台事务</t>
    </r>
  </si>
  <si>
    <r>
      <t xml:space="preserve">    </t>
    </r>
    <r>
      <rPr>
        <sz val="10"/>
        <rFont val="仿宋"/>
        <family val="3"/>
      </rPr>
      <t>港澳事务</t>
    </r>
  </si>
  <si>
    <r>
      <t xml:space="preserve">    </t>
    </r>
    <r>
      <rPr>
        <sz val="10"/>
        <rFont val="仿宋"/>
        <family val="3"/>
      </rPr>
      <t>台湾事务</t>
    </r>
  </si>
  <si>
    <r>
      <t xml:space="preserve">    </t>
    </r>
    <r>
      <rPr>
        <sz val="10"/>
        <rFont val="仿宋"/>
        <family val="3"/>
      </rPr>
      <t>其他港澳台事务支出</t>
    </r>
  </si>
  <si>
    <r>
      <t xml:space="preserve">  </t>
    </r>
    <r>
      <rPr>
        <b/>
        <sz val="10"/>
        <rFont val="仿宋"/>
        <family val="3"/>
      </rPr>
      <t>档案事务</t>
    </r>
  </si>
  <si>
    <r>
      <t xml:space="preserve">    </t>
    </r>
    <r>
      <rPr>
        <sz val="10"/>
        <rFont val="仿宋"/>
        <family val="3"/>
      </rPr>
      <t>档案馆</t>
    </r>
  </si>
  <si>
    <r>
      <t xml:space="preserve">    </t>
    </r>
    <r>
      <rPr>
        <sz val="10"/>
        <rFont val="仿宋"/>
        <family val="3"/>
      </rPr>
      <t>其他档案事务支出</t>
    </r>
  </si>
  <si>
    <r>
      <t xml:space="preserve">  </t>
    </r>
    <r>
      <rPr>
        <b/>
        <sz val="10"/>
        <rFont val="仿宋"/>
        <family val="3"/>
      </rPr>
      <t>民主党派及工商联事务</t>
    </r>
  </si>
  <si>
    <r>
      <t xml:space="preserve">    </t>
    </r>
    <r>
      <rPr>
        <sz val="10"/>
        <rFont val="仿宋"/>
        <family val="3"/>
      </rPr>
      <t>其他民主党派及工商联事务支出</t>
    </r>
  </si>
  <si>
    <r>
      <t xml:space="preserve">  </t>
    </r>
    <r>
      <rPr>
        <b/>
        <sz val="10"/>
        <rFont val="仿宋"/>
        <family val="3"/>
      </rPr>
      <t>群众团体事务</t>
    </r>
  </si>
  <si>
    <r>
      <t xml:space="preserve">    </t>
    </r>
    <r>
      <rPr>
        <sz val="10"/>
        <rFont val="仿宋"/>
        <family val="3"/>
      </rPr>
      <t>工会事务</t>
    </r>
  </si>
  <si>
    <r>
      <t xml:space="preserve">    </t>
    </r>
    <r>
      <rPr>
        <sz val="10"/>
        <rFont val="仿宋"/>
        <family val="3"/>
      </rPr>
      <t>其他群众团体事务支出</t>
    </r>
  </si>
  <si>
    <r>
      <t xml:space="preserve">  </t>
    </r>
    <r>
      <rPr>
        <b/>
        <sz val="10"/>
        <rFont val="仿宋"/>
        <family val="3"/>
      </rPr>
      <t>党委办公厅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室</t>
    </r>
    <r>
      <rPr>
        <b/>
        <sz val="10"/>
        <rFont val="Times New Roman"/>
        <family val="1"/>
      </rPr>
      <t>)</t>
    </r>
    <r>
      <rPr>
        <b/>
        <sz val="10"/>
        <rFont val="仿宋"/>
        <family val="3"/>
      </rPr>
      <t>及相关机构事务</t>
    </r>
  </si>
  <si>
    <r>
      <t xml:space="preserve">    </t>
    </r>
    <r>
      <rPr>
        <sz val="10"/>
        <rFont val="仿宋"/>
        <family val="3"/>
      </rPr>
      <t>专项业务</t>
    </r>
  </si>
  <si>
    <r>
      <t xml:space="preserve">    </t>
    </r>
    <r>
      <rPr>
        <sz val="10"/>
        <rFont val="仿宋"/>
        <family val="3"/>
      </rPr>
      <t>其他党委办公厅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室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及相关机构事务支出</t>
    </r>
  </si>
  <si>
    <r>
      <t xml:space="preserve">  </t>
    </r>
    <r>
      <rPr>
        <b/>
        <sz val="10"/>
        <rFont val="仿宋"/>
        <family val="3"/>
      </rPr>
      <t>组织事务</t>
    </r>
  </si>
  <si>
    <r>
      <t xml:space="preserve">    </t>
    </r>
    <r>
      <rPr>
        <sz val="10"/>
        <rFont val="仿宋"/>
        <family val="3"/>
      </rPr>
      <t>公务员事务</t>
    </r>
  </si>
  <si>
    <r>
      <t xml:space="preserve">    </t>
    </r>
    <r>
      <rPr>
        <sz val="10"/>
        <rFont val="仿宋"/>
        <family val="3"/>
      </rPr>
      <t>其他组织事务支出</t>
    </r>
  </si>
  <si>
    <r>
      <t xml:space="preserve">  </t>
    </r>
    <r>
      <rPr>
        <b/>
        <sz val="10"/>
        <rFont val="仿宋"/>
        <family val="3"/>
      </rPr>
      <t>宣传事务</t>
    </r>
  </si>
  <si>
    <r>
      <t xml:space="preserve">    </t>
    </r>
    <r>
      <rPr>
        <sz val="10"/>
        <rFont val="仿宋"/>
        <family val="3"/>
      </rPr>
      <t>宣传管理</t>
    </r>
  </si>
  <si>
    <r>
      <t xml:space="preserve">    </t>
    </r>
    <r>
      <rPr>
        <sz val="10"/>
        <rFont val="仿宋"/>
        <family val="3"/>
      </rPr>
      <t>其他宣传事务支出</t>
    </r>
  </si>
  <si>
    <r>
      <t xml:space="preserve">  </t>
    </r>
    <r>
      <rPr>
        <b/>
        <sz val="10"/>
        <rFont val="仿宋"/>
        <family val="3"/>
      </rPr>
      <t>统战事务</t>
    </r>
  </si>
  <si>
    <r>
      <t xml:space="preserve">    </t>
    </r>
    <r>
      <rPr>
        <sz val="10"/>
        <rFont val="仿宋"/>
        <family val="3"/>
      </rPr>
      <t>宗教事务</t>
    </r>
  </si>
  <si>
    <r>
      <t xml:space="preserve">    </t>
    </r>
    <r>
      <rPr>
        <sz val="10"/>
        <rFont val="仿宋"/>
        <family val="3"/>
      </rPr>
      <t>华侨事务</t>
    </r>
  </si>
  <si>
    <r>
      <t xml:space="preserve">    </t>
    </r>
    <r>
      <rPr>
        <sz val="10"/>
        <rFont val="仿宋"/>
        <family val="3"/>
      </rPr>
      <t>其他统战事务支出</t>
    </r>
  </si>
  <si>
    <r>
      <t xml:space="preserve">  </t>
    </r>
    <r>
      <rPr>
        <b/>
        <sz val="10"/>
        <rFont val="仿宋"/>
        <family val="3"/>
      </rPr>
      <t>对外联络事务</t>
    </r>
  </si>
  <si>
    <r>
      <t xml:space="preserve">    </t>
    </r>
    <r>
      <rPr>
        <sz val="10"/>
        <rFont val="仿宋"/>
        <family val="3"/>
      </rPr>
      <t>其他对外联络事务支出</t>
    </r>
  </si>
  <si>
    <r>
      <t xml:space="preserve">  </t>
    </r>
    <r>
      <rPr>
        <b/>
        <sz val="10"/>
        <rFont val="仿宋"/>
        <family val="3"/>
      </rPr>
      <t>其他共产党事务支出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</si>
  <si>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其他共产党事务支出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</si>
  <si>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网信事务</t>
    </r>
  </si>
  <si>
    <r>
      <t xml:space="preserve">    </t>
    </r>
    <r>
      <rPr>
        <sz val="10"/>
        <rFont val="仿宋"/>
        <family val="3"/>
      </rPr>
      <t>信息安全事务</t>
    </r>
  </si>
  <si>
    <r>
      <t xml:space="preserve">    </t>
    </r>
    <r>
      <rPr>
        <sz val="10"/>
        <rFont val="仿宋"/>
        <family val="3"/>
      </rPr>
      <t>其他网信事务支出</t>
    </r>
  </si>
  <si>
    <r>
      <t xml:space="preserve">  </t>
    </r>
    <r>
      <rPr>
        <b/>
        <sz val="10"/>
        <rFont val="仿宋"/>
        <family val="3"/>
      </rPr>
      <t>市场监督管理事务</t>
    </r>
  </si>
  <si>
    <r>
      <t xml:space="preserve">    </t>
    </r>
    <r>
      <rPr>
        <sz val="10"/>
        <rFont val="仿宋"/>
        <family val="3"/>
      </rPr>
      <t>市场主体管理</t>
    </r>
  </si>
  <si>
    <r>
      <t xml:space="preserve">    </t>
    </r>
    <r>
      <rPr>
        <sz val="10"/>
        <rFont val="仿宋"/>
        <family val="3"/>
      </rPr>
      <t>市场秩序执法</t>
    </r>
  </si>
  <si>
    <r>
      <t xml:space="preserve">    </t>
    </r>
    <r>
      <rPr>
        <sz val="10"/>
        <rFont val="仿宋"/>
        <family val="3"/>
      </rPr>
      <t>质量基础</t>
    </r>
  </si>
  <si>
    <r>
      <t xml:space="preserve">    </t>
    </r>
    <r>
      <rPr>
        <sz val="10"/>
        <rFont val="仿宋"/>
        <family val="3"/>
      </rPr>
      <t>药品事务</t>
    </r>
  </si>
  <si>
    <r>
      <t xml:space="preserve">    </t>
    </r>
    <r>
      <rPr>
        <sz val="10"/>
        <rFont val="仿宋"/>
        <family val="3"/>
      </rPr>
      <t>医疗器械事务</t>
    </r>
  </si>
  <si>
    <r>
      <t xml:space="preserve">    </t>
    </r>
    <r>
      <rPr>
        <sz val="10"/>
        <rFont val="仿宋"/>
        <family val="3"/>
      </rPr>
      <t>化妆品事务</t>
    </r>
  </si>
  <si>
    <r>
      <t xml:space="preserve">    </t>
    </r>
    <r>
      <rPr>
        <sz val="10"/>
        <rFont val="仿宋"/>
        <family val="3"/>
      </rPr>
      <t>质量安全监管</t>
    </r>
  </si>
  <si>
    <r>
      <t xml:space="preserve">    </t>
    </r>
    <r>
      <rPr>
        <sz val="10"/>
        <rFont val="仿宋"/>
        <family val="3"/>
      </rPr>
      <t>食品安全监管</t>
    </r>
  </si>
  <si>
    <r>
      <t xml:space="preserve">    </t>
    </r>
    <r>
      <rPr>
        <sz val="10"/>
        <rFont val="仿宋"/>
        <family val="3"/>
      </rPr>
      <t>其他市场监督管理事务</t>
    </r>
  </si>
  <si>
    <r>
      <t xml:space="preserve">  </t>
    </r>
    <r>
      <rPr>
        <b/>
        <sz val="10"/>
        <rFont val="仿宋"/>
        <family val="3"/>
      </rPr>
      <t>其他一般公共服务支出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</si>
  <si>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国家赔偿费用支出</t>
    </r>
  </si>
  <si>
    <r>
      <t xml:space="preserve">    </t>
    </r>
    <r>
      <rPr>
        <sz val="10"/>
        <rFont val="仿宋"/>
        <family val="3"/>
      </rPr>
      <t>其他一般公共服务支出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</si>
  <si>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外交支出</t>
  </si>
  <si>
    <r>
      <t xml:space="preserve">  </t>
    </r>
    <r>
      <rPr>
        <b/>
        <sz val="10"/>
        <rFont val="仿宋"/>
        <family val="3"/>
      </rPr>
      <t>外交管理事务</t>
    </r>
  </si>
  <si>
    <r>
      <t xml:space="preserve">    </t>
    </r>
    <r>
      <rPr>
        <sz val="10"/>
        <rFont val="仿宋"/>
        <family val="3"/>
      </rPr>
      <t>其他外交管理事务支出</t>
    </r>
  </si>
  <si>
    <r>
      <t xml:space="preserve">  </t>
    </r>
    <r>
      <rPr>
        <b/>
        <sz val="10"/>
        <rFont val="仿宋"/>
        <family val="3"/>
      </rPr>
      <t>驻外机构</t>
    </r>
  </si>
  <si>
    <r>
      <t xml:space="preserve">    </t>
    </r>
    <r>
      <rPr>
        <sz val="10"/>
        <rFont val="仿宋"/>
        <family val="3"/>
      </rPr>
      <t>驻外使领馆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团、处</t>
    </r>
    <r>
      <rPr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</si>
  <si>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其他驻外机构支出</t>
    </r>
  </si>
  <si>
    <r>
      <t xml:space="preserve">  </t>
    </r>
    <r>
      <rPr>
        <b/>
        <sz val="10"/>
        <rFont val="仿宋"/>
        <family val="3"/>
      </rPr>
      <t>对外援助</t>
    </r>
  </si>
  <si>
    <r>
      <t xml:space="preserve">    </t>
    </r>
    <r>
      <rPr>
        <sz val="10"/>
        <rFont val="仿宋"/>
        <family val="3"/>
      </rPr>
      <t>援外优惠贷款贴息</t>
    </r>
  </si>
  <si>
    <r>
      <t xml:space="preserve">    </t>
    </r>
    <r>
      <rPr>
        <sz val="10"/>
        <rFont val="仿宋"/>
        <family val="3"/>
      </rPr>
      <t>对外援助</t>
    </r>
  </si>
  <si>
    <r>
      <t xml:space="preserve">  </t>
    </r>
    <r>
      <rPr>
        <b/>
        <sz val="10"/>
        <rFont val="仿宋"/>
        <family val="3"/>
      </rPr>
      <t>国际组织</t>
    </r>
  </si>
  <si>
    <r>
      <t xml:space="preserve">    </t>
    </r>
    <r>
      <rPr>
        <sz val="10"/>
        <rFont val="仿宋"/>
        <family val="3"/>
      </rPr>
      <t>国际组织会费</t>
    </r>
  </si>
  <si>
    <r>
      <t xml:space="preserve">    </t>
    </r>
    <r>
      <rPr>
        <sz val="10"/>
        <rFont val="仿宋"/>
        <family val="3"/>
      </rPr>
      <t>国际组织捐赠</t>
    </r>
  </si>
  <si>
    <r>
      <t xml:space="preserve">    </t>
    </r>
    <r>
      <rPr>
        <sz val="10"/>
        <rFont val="仿宋"/>
        <family val="3"/>
      </rPr>
      <t>维和摊款</t>
    </r>
  </si>
  <si>
    <r>
      <t xml:space="preserve">    </t>
    </r>
    <r>
      <rPr>
        <sz val="10"/>
        <rFont val="仿宋"/>
        <family val="3"/>
      </rPr>
      <t>国际组织股金及基金</t>
    </r>
  </si>
  <si>
    <r>
      <t xml:space="preserve">    </t>
    </r>
    <r>
      <rPr>
        <sz val="10"/>
        <rFont val="仿宋"/>
        <family val="3"/>
      </rPr>
      <t>其他国际组织支出</t>
    </r>
  </si>
  <si>
    <r>
      <t xml:space="preserve">  </t>
    </r>
    <r>
      <rPr>
        <b/>
        <sz val="10"/>
        <rFont val="仿宋"/>
        <family val="3"/>
      </rPr>
      <t>对外合作与交流</t>
    </r>
  </si>
  <si>
    <r>
      <t xml:space="preserve">    </t>
    </r>
    <r>
      <rPr>
        <sz val="10"/>
        <rFont val="仿宋"/>
        <family val="3"/>
      </rPr>
      <t>在华国际会议</t>
    </r>
  </si>
  <si>
    <r>
      <t xml:space="preserve">    </t>
    </r>
    <r>
      <rPr>
        <sz val="10"/>
        <rFont val="仿宋"/>
        <family val="3"/>
      </rPr>
      <t>国际交流活动</t>
    </r>
  </si>
  <si>
    <r>
      <t xml:space="preserve">    </t>
    </r>
    <r>
      <rPr>
        <sz val="10"/>
        <rFont val="仿宋"/>
        <family val="3"/>
      </rPr>
      <t>对外合作活动</t>
    </r>
  </si>
  <si>
    <r>
      <t xml:space="preserve">    </t>
    </r>
    <r>
      <rPr>
        <sz val="10"/>
        <rFont val="仿宋"/>
        <family val="3"/>
      </rPr>
      <t>其他对外合作与交流支出</t>
    </r>
  </si>
  <si>
    <r>
      <t xml:space="preserve">  </t>
    </r>
    <r>
      <rPr>
        <b/>
        <sz val="10"/>
        <rFont val="仿宋"/>
        <family val="3"/>
      </rPr>
      <t>对外宣传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</si>
  <si>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对外宣传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</si>
  <si>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边界勘界联检</t>
    </r>
  </si>
  <si>
    <r>
      <t xml:space="preserve">    </t>
    </r>
    <r>
      <rPr>
        <sz val="10"/>
        <rFont val="仿宋"/>
        <family val="3"/>
      </rPr>
      <t>边界勘界</t>
    </r>
  </si>
  <si>
    <r>
      <t xml:space="preserve">    </t>
    </r>
    <r>
      <rPr>
        <sz val="10"/>
        <rFont val="仿宋"/>
        <family val="3"/>
      </rPr>
      <t>边界联检</t>
    </r>
  </si>
  <si>
    <r>
      <t xml:space="preserve">    </t>
    </r>
    <r>
      <rPr>
        <sz val="10"/>
        <rFont val="仿宋"/>
        <family val="3"/>
      </rPr>
      <t>边界界桩维护</t>
    </r>
  </si>
  <si>
    <r>
      <t xml:space="preserve">    </t>
    </r>
    <r>
      <rPr>
        <sz val="10"/>
        <rFont val="仿宋"/>
        <family val="3"/>
      </rPr>
      <t>其他支出</t>
    </r>
  </si>
  <si>
    <r>
      <t xml:space="preserve">  </t>
    </r>
    <r>
      <rPr>
        <b/>
        <sz val="10"/>
        <rFont val="仿宋"/>
        <family val="3"/>
      </rPr>
      <t>国际发展合作</t>
    </r>
  </si>
  <si>
    <r>
      <t xml:space="preserve">    </t>
    </r>
    <r>
      <rPr>
        <sz val="10"/>
        <rFont val="仿宋"/>
        <family val="3"/>
      </rPr>
      <t>其他国际发展合作支出</t>
    </r>
  </si>
  <si>
    <r>
      <t xml:space="preserve">  </t>
    </r>
    <r>
      <rPr>
        <b/>
        <sz val="10"/>
        <rFont val="仿宋"/>
        <family val="3"/>
      </rPr>
      <t>其他外交支出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</si>
  <si>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其他外交支出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</si>
  <si>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国防支出</t>
  </si>
  <si>
    <r>
      <t xml:space="preserve">  </t>
    </r>
    <r>
      <rPr>
        <b/>
        <sz val="10"/>
        <rFont val="仿宋"/>
        <family val="3"/>
      </rPr>
      <t>现役部队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</si>
  <si>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现役部队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</si>
  <si>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国防科研事业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</si>
  <si>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国防科研事业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</si>
  <si>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专项工程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</si>
  <si>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专项工程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</si>
  <si>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国防动员</t>
    </r>
  </si>
  <si>
    <r>
      <t xml:space="preserve">    </t>
    </r>
    <r>
      <rPr>
        <sz val="10"/>
        <rFont val="仿宋"/>
        <family val="3"/>
      </rPr>
      <t>兵役征集</t>
    </r>
  </si>
  <si>
    <r>
      <t xml:space="preserve">    </t>
    </r>
    <r>
      <rPr>
        <sz val="10"/>
        <rFont val="仿宋"/>
        <family val="3"/>
      </rPr>
      <t>经济动员</t>
    </r>
  </si>
  <si>
    <r>
      <t xml:space="preserve">    </t>
    </r>
    <r>
      <rPr>
        <sz val="10"/>
        <rFont val="仿宋"/>
        <family val="3"/>
      </rPr>
      <t>人民防空</t>
    </r>
  </si>
  <si>
    <r>
      <t xml:space="preserve">    </t>
    </r>
    <r>
      <rPr>
        <sz val="10"/>
        <rFont val="仿宋"/>
        <family val="3"/>
      </rPr>
      <t>交通战备</t>
    </r>
  </si>
  <si>
    <r>
      <t xml:space="preserve">    </t>
    </r>
    <r>
      <rPr>
        <sz val="10"/>
        <rFont val="仿宋"/>
        <family val="3"/>
      </rPr>
      <t>国防教育</t>
    </r>
  </si>
  <si>
    <r>
      <t xml:space="preserve">    </t>
    </r>
    <r>
      <rPr>
        <sz val="10"/>
        <rFont val="仿宋"/>
        <family val="3"/>
      </rPr>
      <t>预备役部队</t>
    </r>
  </si>
  <si>
    <r>
      <t xml:space="preserve">    </t>
    </r>
    <r>
      <rPr>
        <sz val="10"/>
        <rFont val="仿宋"/>
        <family val="3"/>
      </rPr>
      <t>民兵</t>
    </r>
  </si>
  <si>
    <r>
      <t xml:space="preserve">    </t>
    </r>
    <r>
      <rPr>
        <sz val="10"/>
        <rFont val="仿宋"/>
        <family val="3"/>
      </rPr>
      <t>边海防</t>
    </r>
  </si>
  <si>
    <r>
      <t xml:space="preserve">    </t>
    </r>
    <r>
      <rPr>
        <sz val="10"/>
        <rFont val="仿宋"/>
        <family val="3"/>
      </rPr>
      <t>其他国防动员支出</t>
    </r>
  </si>
  <si>
    <r>
      <t xml:space="preserve">  </t>
    </r>
    <r>
      <rPr>
        <b/>
        <sz val="10"/>
        <rFont val="仿宋"/>
        <family val="3"/>
      </rPr>
      <t>其他国防支出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</si>
  <si>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其他国防支出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</si>
  <si>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公共安全支出</t>
  </si>
  <si>
    <r>
      <t xml:space="preserve">  </t>
    </r>
    <r>
      <rPr>
        <b/>
        <sz val="10"/>
        <rFont val="仿宋"/>
        <family val="3"/>
      </rPr>
      <t>武装警察部队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</si>
  <si>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武装警察部队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</si>
  <si>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其他武装警察部队支出</t>
    </r>
  </si>
  <si>
    <r>
      <t xml:space="preserve">  </t>
    </r>
    <r>
      <rPr>
        <b/>
        <sz val="10"/>
        <rFont val="仿宋"/>
        <family val="3"/>
      </rPr>
      <t>公安</t>
    </r>
  </si>
  <si>
    <r>
      <t xml:space="preserve">    </t>
    </r>
    <r>
      <rPr>
        <sz val="10"/>
        <rFont val="仿宋"/>
        <family val="3"/>
      </rPr>
      <t>执法办案</t>
    </r>
  </si>
  <si>
    <r>
      <t xml:space="preserve">    </t>
    </r>
    <r>
      <rPr>
        <sz val="10"/>
        <rFont val="仿宋"/>
        <family val="3"/>
      </rPr>
      <t>特别业务</t>
    </r>
  </si>
  <si>
    <r>
      <t xml:space="preserve">    </t>
    </r>
    <r>
      <rPr>
        <sz val="10"/>
        <rFont val="仿宋"/>
        <family val="3"/>
      </rPr>
      <t>特勤业务</t>
    </r>
  </si>
  <si>
    <r>
      <t xml:space="preserve">    </t>
    </r>
    <r>
      <rPr>
        <sz val="10"/>
        <rFont val="仿宋"/>
        <family val="3"/>
      </rPr>
      <t>移民事务</t>
    </r>
  </si>
  <si>
    <r>
      <t xml:space="preserve">    </t>
    </r>
    <r>
      <rPr>
        <sz val="10"/>
        <rFont val="仿宋"/>
        <family val="3"/>
      </rPr>
      <t>其他公安支出</t>
    </r>
  </si>
  <si>
    <r>
      <t xml:space="preserve">  </t>
    </r>
    <r>
      <rPr>
        <b/>
        <sz val="10"/>
        <rFont val="仿宋"/>
        <family val="3"/>
      </rPr>
      <t>国家安全</t>
    </r>
  </si>
  <si>
    <r>
      <t xml:space="preserve">    </t>
    </r>
    <r>
      <rPr>
        <sz val="10"/>
        <rFont val="仿宋"/>
        <family val="3"/>
      </rPr>
      <t>安全业务</t>
    </r>
  </si>
  <si>
    <r>
      <t xml:space="preserve">    </t>
    </r>
    <r>
      <rPr>
        <sz val="10"/>
        <rFont val="仿宋"/>
        <family val="3"/>
      </rPr>
      <t>其他国家安全支出</t>
    </r>
  </si>
  <si>
    <r>
      <t xml:space="preserve">  </t>
    </r>
    <r>
      <rPr>
        <b/>
        <sz val="10"/>
        <rFont val="仿宋"/>
        <family val="3"/>
      </rPr>
      <t>检察</t>
    </r>
  </si>
  <si>
    <r>
      <t xml:space="preserve">    “</t>
    </r>
    <r>
      <rPr>
        <sz val="10"/>
        <rFont val="仿宋"/>
        <family val="3"/>
      </rPr>
      <t>两房</t>
    </r>
    <r>
      <rPr>
        <sz val="10"/>
        <rFont val="Times New Roman"/>
        <family val="1"/>
      </rPr>
      <t>”</t>
    </r>
    <r>
      <rPr>
        <sz val="10"/>
        <rFont val="仿宋"/>
        <family val="3"/>
      </rPr>
      <t>建设</t>
    </r>
  </si>
  <si>
    <r>
      <t xml:space="preserve">    </t>
    </r>
    <r>
      <rPr>
        <sz val="10"/>
        <rFont val="仿宋"/>
        <family val="3"/>
      </rPr>
      <t>检察监督</t>
    </r>
  </si>
  <si>
    <r>
      <t xml:space="preserve">    </t>
    </r>
    <r>
      <rPr>
        <sz val="10"/>
        <rFont val="仿宋"/>
        <family val="3"/>
      </rPr>
      <t>其他检察支出</t>
    </r>
  </si>
  <si>
    <r>
      <t xml:space="preserve">  </t>
    </r>
    <r>
      <rPr>
        <b/>
        <sz val="10"/>
        <rFont val="仿宋"/>
        <family val="3"/>
      </rPr>
      <t>法院</t>
    </r>
  </si>
  <si>
    <r>
      <t xml:space="preserve">    </t>
    </r>
    <r>
      <rPr>
        <sz val="10"/>
        <rFont val="仿宋"/>
        <family val="3"/>
      </rPr>
      <t>案件审判</t>
    </r>
  </si>
  <si>
    <r>
      <t xml:space="preserve">    </t>
    </r>
    <r>
      <rPr>
        <sz val="10"/>
        <rFont val="仿宋"/>
        <family val="3"/>
      </rPr>
      <t>案件执行</t>
    </r>
  </si>
  <si>
    <r>
      <t xml:space="preserve">    “</t>
    </r>
    <r>
      <rPr>
        <sz val="10"/>
        <rFont val="仿宋"/>
        <family val="3"/>
      </rPr>
      <t>两庭</t>
    </r>
    <r>
      <rPr>
        <sz val="10"/>
        <rFont val="Times New Roman"/>
        <family val="1"/>
      </rPr>
      <t>”</t>
    </r>
    <r>
      <rPr>
        <sz val="10"/>
        <rFont val="仿宋"/>
        <family val="3"/>
      </rPr>
      <t>建设</t>
    </r>
  </si>
  <si>
    <r>
      <t xml:space="preserve">    </t>
    </r>
    <r>
      <rPr>
        <sz val="10"/>
        <rFont val="仿宋"/>
        <family val="3"/>
      </rPr>
      <t>其他法院支出</t>
    </r>
  </si>
  <si>
    <r>
      <t xml:space="preserve">  </t>
    </r>
    <r>
      <rPr>
        <b/>
        <sz val="10"/>
        <rFont val="仿宋"/>
        <family val="3"/>
      </rPr>
      <t>司法</t>
    </r>
  </si>
  <si>
    <r>
      <t xml:space="preserve">    </t>
    </r>
    <r>
      <rPr>
        <sz val="10"/>
        <rFont val="仿宋"/>
        <family val="3"/>
      </rPr>
      <t>基层司法业务</t>
    </r>
  </si>
  <si>
    <r>
      <t xml:space="preserve">    </t>
    </r>
    <r>
      <rPr>
        <sz val="10"/>
        <rFont val="仿宋"/>
        <family val="3"/>
      </rPr>
      <t>普法宣传</t>
    </r>
  </si>
  <si>
    <r>
      <t xml:space="preserve">    </t>
    </r>
    <r>
      <rPr>
        <sz val="10"/>
        <rFont val="仿宋"/>
        <family val="3"/>
      </rPr>
      <t>律师管理</t>
    </r>
  </si>
  <si>
    <r>
      <t xml:space="preserve">    </t>
    </r>
    <r>
      <rPr>
        <sz val="10"/>
        <rFont val="仿宋"/>
        <family val="3"/>
      </rPr>
      <t>公共法律服务</t>
    </r>
  </si>
  <si>
    <r>
      <t xml:space="preserve">    </t>
    </r>
    <r>
      <rPr>
        <sz val="10"/>
        <rFont val="仿宋"/>
        <family val="3"/>
      </rPr>
      <t>国家统一法律职业资格考试</t>
    </r>
  </si>
  <si>
    <r>
      <t xml:space="preserve">    </t>
    </r>
    <r>
      <rPr>
        <sz val="10"/>
        <rFont val="仿宋"/>
        <family val="3"/>
      </rPr>
      <t>社区矫正</t>
    </r>
  </si>
  <si>
    <r>
      <t xml:space="preserve">    </t>
    </r>
    <r>
      <rPr>
        <sz val="10"/>
        <rFont val="仿宋"/>
        <family val="3"/>
      </rPr>
      <t>法制建设</t>
    </r>
  </si>
  <si>
    <r>
      <t xml:space="preserve">    </t>
    </r>
    <r>
      <rPr>
        <sz val="10"/>
        <rFont val="仿宋"/>
        <family val="3"/>
      </rPr>
      <t>其他司法支出</t>
    </r>
  </si>
  <si>
    <r>
      <t xml:space="preserve">  </t>
    </r>
    <r>
      <rPr>
        <b/>
        <sz val="10"/>
        <rFont val="仿宋"/>
        <family val="3"/>
      </rPr>
      <t>监狱</t>
    </r>
  </si>
  <si>
    <r>
      <t xml:space="preserve">    </t>
    </r>
    <r>
      <rPr>
        <sz val="10"/>
        <rFont val="仿宋"/>
        <family val="3"/>
      </rPr>
      <t>犯人生活</t>
    </r>
  </si>
  <si>
    <r>
      <t xml:space="preserve">    </t>
    </r>
    <r>
      <rPr>
        <sz val="10"/>
        <rFont val="仿宋"/>
        <family val="3"/>
      </rPr>
      <t>犯人改造</t>
    </r>
  </si>
  <si>
    <r>
      <t xml:space="preserve">    </t>
    </r>
    <r>
      <rPr>
        <sz val="10"/>
        <rFont val="仿宋"/>
        <family val="3"/>
      </rPr>
      <t>狱政设施建设</t>
    </r>
  </si>
  <si>
    <r>
      <t xml:space="preserve">    </t>
    </r>
    <r>
      <rPr>
        <sz val="10"/>
        <rFont val="仿宋"/>
        <family val="3"/>
      </rPr>
      <t>其他监狱支出</t>
    </r>
  </si>
  <si>
    <r>
      <t xml:space="preserve">  </t>
    </r>
    <r>
      <rPr>
        <b/>
        <sz val="10"/>
        <rFont val="仿宋"/>
        <family val="3"/>
      </rPr>
      <t>强制隔离戒毒</t>
    </r>
  </si>
  <si>
    <r>
      <t xml:space="preserve">    </t>
    </r>
    <r>
      <rPr>
        <sz val="10"/>
        <rFont val="仿宋"/>
        <family val="3"/>
      </rPr>
      <t>强制隔离戒毒人员生活</t>
    </r>
  </si>
  <si>
    <r>
      <t xml:space="preserve">    </t>
    </r>
    <r>
      <rPr>
        <sz val="10"/>
        <rFont val="仿宋"/>
        <family val="3"/>
      </rPr>
      <t>强制隔离戒毒人员教育</t>
    </r>
  </si>
  <si>
    <r>
      <t xml:space="preserve">    </t>
    </r>
    <r>
      <rPr>
        <sz val="10"/>
        <rFont val="仿宋"/>
        <family val="3"/>
      </rPr>
      <t>所政设施建设</t>
    </r>
  </si>
  <si>
    <r>
      <t xml:space="preserve">    </t>
    </r>
    <r>
      <rPr>
        <sz val="10"/>
        <rFont val="仿宋"/>
        <family val="3"/>
      </rPr>
      <t>其他强制隔离戒毒支出</t>
    </r>
  </si>
  <si>
    <r>
      <t xml:space="preserve">  </t>
    </r>
    <r>
      <rPr>
        <b/>
        <sz val="10"/>
        <rFont val="仿宋"/>
        <family val="3"/>
      </rPr>
      <t>国家保密</t>
    </r>
  </si>
  <si>
    <r>
      <t xml:space="preserve">    </t>
    </r>
    <r>
      <rPr>
        <sz val="10"/>
        <rFont val="仿宋"/>
        <family val="3"/>
      </rPr>
      <t>保密技术</t>
    </r>
  </si>
  <si>
    <r>
      <t xml:space="preserve">    </t>
    </r>
    <r>
      <rPr>
        <sz val="10"/>
        <rFont val="仿宋"/>
        <family val="3"/>
      </rPr>
      <t>保密管理</t>
    </r>
  </si>
  <si>
    <r>
      <t xml:space="preserve">    </t>
    </r>
    <r>
      <rPr>
        <sz val="10"/>
        <rFont val="仿宋"/>
        <family val="3"/>
      </rPr>
      <t>其他国家保密支出</t>
    </r>
  </si>
  <si>
    <r>
      <t xml:space="preserve">  </t>
    </r>
    <r>
      <rPr>
        <b/>
        <sz val="10"/>
        <rFont val="仿宋"/>
        <family val="3"/>
      </rPr>
      <t>缉私警察</t>
    </r>
  </si>
  <si>
    <r>
      <t xml:space="preserve">    </t>
    </r>
    <r>
      <rPr>
        <sz val="10"/>
        <rFont val="仿宋"/>
        <family val="3"/>
      </rPr>
      <t>缉私业务</t>
    </r>
  </si>
  <si>
    <r>
      <t xml:space="preserve">    </t>
    </r>
    <r>
      <rPr>
        <sz val="10"/>
        <rFont val="仿宋"/>
        <family val="3"/>
      </rPr>
      <t>其他缉私警察支出</t>
    </r>
  </si>
  <si>
    <r>
      <t xml:space="preserve">  </t>
    </r>
    <r>
      <rPr>
        <b/>
        <sz val="10"/>
        <rFont val="仿宋"/>
        <family val="3"/>
      </rPr>
      <t>其他公共安全支出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</si>
  <si>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国家司法救助支出</t>
    </r>
  </si>
  <si>
    <r>
      <t xml:space="preserve">    </t>
    </r>
    <r>
      <rPr>
        <sz val="10"/>
        <rFont val="仿宋"/>
        <family val="3"/>
      </rPr>
      <t>其他公共安全支出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</si>
  <si>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教育支出</t>
  </si>
  <si>
    <r>
      <t xml:space="preserve">  </t>
    </r>
    <r>
      <rPr>
        <b/>
        <sz val="10"/>
        <rFont val="仿宋"/>
        <family val="3"/>
      </rPr>
      <t>教育管理事务</t>
    </r>
  </si>
  <si>
    <r>
      <t xml:space="preserve">    </t>
    </r>
    <r>
      <rPr>
        <sz val="10"/>
        <rFont val="仿宋"/>
        <family val="3"/>
      </rPr>
      <t>其他教育管理事务支出</t>
    </r>
  </si>
  <si>
    <r>
      <t xml:space="preserve">  </t>
    </r>
    <r>
      <rPr>
        <b/>
        <sz val="10"/>
        <rFont val="仿宋"/>
        <family val="3"/>
      </rPr>
      <t>普通教育</t>
    </r>
  </si>
  <si>
    <r>
      <t xml:space="preserve">    </t>
    </r>
    <r>
      <rPr>
        <sz val="10"/>
        <rFont val="仿宋"/>
        <family val="3"/>
      </rPr>
      <t>学前教育</t>
    </r>
  </si>
  <si>
    <r>
      <t xml:space="preserve">    </t>
    </r>
    <r>
      <rPr>
        <sz val="10"/>
        <rFont val="仿宋"/>
        <family val="3"/>
      </rPr>
      <t>小学教育</t>
    </r>
  </si>
  <si>
    <r>
      <t xml:space="preserve">    </t>
    </r>
    <r>
      <rPr>
        <sz val="10"/>
        <rFont val="仿宋"/>
        <family val="3"/>
      </rPr>
      <t>初中教育</t>
    </r>
  </si>
  <si>
    <r>
      <t xml:space="preserve">    </t>
    </r>
    <r>
      <rPr>
        <sz val="10"/>
        <rFont val="仿宋"/>
        <family val="3"/>
      </rPr>
      <t>高中教育</t>
    </r>
  </si>
  <si>
    <r>
      <t xml:space="preserve">    </t>
    </r>
    <r>
      <rPr>
        <sz val="10"/>
        <rFont val="仿宋"/>
        <family val="3"/>
      </rPr>
      <t>高等教育</t>
    </r>
  </si>
  <si>
    <r>
      <t xml:space="preserve">    </t>
    </r>
    <r>
      <rPr>
        <sz val="10"/>
        <rFont val="仿宋"/>
        <family val="3"/>
      </rPr>
      <t>其他普通教育支出</t>
    </r>
  </si>
  <si>
    <r>
      <t xml:space="preserve">  </t>
    </r>
    <r>
      <rPr>
        <b/>
        <sz val="10"/>
        <rFont val="仿宋"/>
        <family val="3"/>
      </rPr>
      <t>职业教育</t>
    </r>
  </si>
  <si>
    <r>
      <t xml:space="preserve">    </t>
    </r>
    <r>
      <rPr>
        <sz val="10"/>
        <rFont val="仿宋"/>
        <family val="3"/>
      </rPr>
      <t>初等职业教育</t>
    </r>
  </si>
  <si>
    <r>
      <t xml:space="preserve">    </t>
    </r>
    <r>
      <rPr>
        <sz val="10"/>
        <rFont val="仿宋"/>
        <family val="3"/>
      </rPr>
      <t>中等职业教育</t>
    </r>
  </si>
  <si>
    <r>
      <t xml:space="preserve">    </t>
    </r>
    <r>
      <rPr>
        <sz val="10"/>
        <rFont val="仿宋"/>
        <family val="3"/>
      </rPr>
      <t>技校教育</t>
    </r>
  </si>
  <si>
    <r>
      <t xml:space="preserve">    </t>
    </r>
    <r>
      <rPr>
        <sz val="10"/>
        <rFont val="仿宋"/>
        <family val="3"/>
      </rPr>
      <t>高等职业教育</t>
    </r>
  </si>
  <si>
    <r>
      <t xml:space="preserve">    </t>
    </r>
    <r>
      <rPr>
        <sz val="10"/>
        <rFont val="仿宋"/>
        <family val="3"/>
      </rPr>
      <t>其他职业教育支出</t>
    </r>
  </si>
  <si>
    <r>
      <t xml:space="preserve">  </t>
    </r>
    <r>
      <rPr>
        <b/>
        <sz val="10"/>
        <rFont val="仿宋"/>
        <family val="3"/>
      </rPr>
      <t>成人教育</t>
    </r>
  </si>
  <si>
    <r>
      <t xml:space="preserve">    </t>
    </r>
    <r>
      <rPr>
        <sz val="10"/>
        <rFont val="仿宋"/>
        <family val="3"/>
      </rPr>
      <t>成人初等教育</t>
    </r>
  </si>
  <si>
    <r>
      <t xml:space="preserve">    </t>
    </r>
    <r>
      <rPr>
        <sz val="10"/>
        <rFont val="仿宋"/>
        <family val="3"/>
      </rPr>
      <t>成人中等教育</t>
    </r>
  </si>
  <si>
    <r>
      <t xml:space="preserve">    </t>
    </r>
    <r>
      <rPr>
        <sz val="10"/>
        <rFont val="仿宋"/>
        <family val="3"/>
      </rPr>
      <t>成人高等教育</t>
    </r>
  </si>
  <si>
    <r>
      <t xml:space="preserve">    </t>
    </r>
    <r>
      <rPr>
        <sz val="10"/>
        <rFont val="仿宋"/>
        <family val="3"/>
      </rPr>
      <t>成人广播电视教育</t>
    </r>
  </si>
  <si>
    <r>
      <t xml:space="preserve">    </t>
    </r>
    <r>
      <rPr>
        <sz val="10"/>
        <rFont val="仿宋"/>
        <family val="3"/>
      </rPr>
      <t>其他成人教育支出</t>
    </r>
  </si>
  <si>
    <r>
      <t xml:space="preserve">  </t>
    </r>
    <r>
      <rPr>
        <b/>
        <sz val="10"/>
        <rFont val="仿宋"/>
        <family val="3"/>
      </rPr>
      <t>广播电视教育</t>
    </r>
  </si>
  <si>
    <r>
      <t xml:space="preserve">    </t>
    </r>
    <r>
      <rPr>
        <sz val="10"/>
        <rFont val="仿宋"/>
        <family val="3"/>
      </rPr>
      <t>广播电视学校</t>
    </r>
  </si>
  <si>
    <r>
      <t xml:space="preserve">    </t>
    </r>
    <r>
      <rPr>
        <sz val="10"/>
        <rFont val="仿宋"/>
        <family val="3"/>
      </rPr>
      <t>教育电视台</t>
    </r>
  </si>
  <si>
    <r>
      <t xml:space="preserve">    </t>
    </r>
    <r>
      <rPr>
        <sz val="10"/>
        <rFont val="仿宋"/>
        <family val="3"/>
      </rPr>
      <t>其他广播电视教育支出</t>
    </r>
  </si>
  <si>
    <r>
      <t xml:space="preserve">  </t>
    </r>
    <r>
      <rPr>
        <b/>
        <sz val="10"/>
        <rFont val="仿宋"/>
        <family val="3"/>
      </rPr>
      <t>留学教育</t>
    </r>
  </si>
  <si>
    <r>
      <t xml:space="preserve">    </t>
    </r>
    <r>
      <rPr>
        <sz val="10"/>
        <rFont val="仿宋"/>
        <family val="3"/>
      </rPr>
      <t>出国留学教育</t>
    </r>
  </si>
  <si>
    <r>
      <t xml:space="preserve">    </t>
    </r>
    <r>
      <rPr>
        <sz val="10"/>
        <rFont val="仿宋"/>
        <family val="3"/>
      </rPr>
      <t>来华留学教育</t>
    </r>
  </si>
  <si>
    <r>
      <t xml:space="preserve">    </t>
    </r>
    <r>
      <rPr>
        <sz val="10"/>
        <rFont val="仿宋"/>
        <family val="3"/>
      </rPr>
      <t>其他留学教育支出</t>
    </r>
  </si>
  <si>
    <r>
      <t xml:space="preserve">  </t>
    </r>
    <r>
      <rPr>
        <b/>
        <sz val="10"/>
        <rFont val="仿宋"/>
        <family val="3"/>
      </rPr>
      <t>特殊教育</t>
    </r>
  </si>
  <si>
    <r>
      <t xml:space="preserve">    </t>
    </r>
    <r>
      <rPr>
        <sz val="10"/>
        <rFont val="仿宋"/>
        <family val="3"/>
      </rPr>
      <t>特殊学校教育</t>
    </r>
  </si>
  <si>
    <r>
      <t xml:space="preserve">    </t>
    </r>
    <r>
      <rPr>
        <sz val="10"/>
        <rFont val="仿宋"/>
        <family val="3"/>
      </rPr>
      <t>工读学校教育</t>
    </r>
  </si>
  <si>
    <r>
      <t xml:space="preserve">    </t>
    </r>
    <r>
      <rPr>
        <sz val="10"/>
        <rFont val="仿宋"/>
        <family val="3"/>
      </rPr>
      <t>其他特殊教育支出</t>
    </r>
  </si>
  <si>
    <r>
      <t xml:space="preserve">  </t>
    </r>
    <r>
      <rPr>
        <b/>
        <sz val="10"/>
        <rFont val="仿宋"/>
        <family val="3"/>
      </rPr>
      <t>进修及培训</t>
    </r>
  </si>
  <si>
    <r>
      <t xml:space="preserve">    </t>
    </r>
    <r>
      <rPr>
        <sz val="10"/>
        <rFont val="仿宋"/>
        <family val="3"/>
      </rPr>
      <t>教师进修</t>
    </r>
  </si>
  <si>
    <r>
      <t xml:space="preserve">    </t>
    </r>
    <r>
      <rPr>
        <sz val="10"/>
        <rFont val="仿宋"/>
        <family val="3"/>
      </rPr>
      <t>干部教育</t>
    </r>
  </si>
  <si>
    <r>
      <t xml:space="preserve">    </t>
    </r>
    <r>
      <rPr>
        <sz val="10"/>
        <rFont val="仿宋"/>
        <family val="3"/>
      </rPr>
      <t>培训支出</t>
    </r>
  </si>
  <si>
    <r>
      <t xml:space="preserve">    </t>
    </r>
    <r>
      <rPr>
        <sz val="10"/>
        <rFont val="仿宋"/>
        <family val="3"/>
      </rPr>
      <t>退役士兵能力提升</t>
    </r>
  </si>
  <si>
    <r>
      <t xml:space="preserve">    </t>
    </r>
    <r>
      <rPr>
        <sz val="10"/>
        <rFont val="仿宋"/>
        <family val="3"/>
      </rPr>
      <t>其他进修及培训</t>
    </r>
  </si>
  <si>
    <r>
      <t xml:space="preserve">  </t>
    </r>
    <r>
      <rPr>
        <b/>
        <sz val="10"/>
        <rFont val="仿宋"/>
        <family val="3"/>
      </rPr>
      <t>教育费附加安排的支出</t>
    </r>
  </si>
  <si>
    <r>
      <t xml:space="preserve">    </t>
    </r>
    <r>
      <rPr>
        <sz val="10"/>
        <rFont val="仿宋"/>
        <family val="3"/>
      </rPr>
      <t>农村中小学校舍建设</t>
    </r>
  </si>
  <si>
    <r>
      <t xml:space="preserve">    </t>
    </r>
    <r>
      <rPr>
        <sz val="10"/>
        <rFont val="仿宋"/>
        <family val="3"/>
      </rPr>
      <t>农村中小学教学设施</t>
    </r>
  </si>
  <si>
    <r>
      <t xml:space="preserve">    </t>
    </r>
    <r>
      <rPr>
        <sz val="10"/>
        <rFont val="仿宋"/>
        <family val="3"/>
      </rPr>
      <t>城市中小学校舍建设</t>
    </r>
  </si>
  <si>
    <r>
      <t xml:space="preserve">    </t>
    </r>
    <r>
      <rPr>
        <sz val="10"/>
        <rFont val="仿宋"/>
        <family val="3"/>
      </rPr>
      <t>城市中小学教学设施</t>
    </r>
  </si>
  <si>
    <r>
      <t xml:space="preserve">    </t>
    </r>
    <r>
      <rPr>
        <sz val="10"/>
        <rFont val="仿宋"/>
        <family val="3"/>
      </rPr>
      <t>中等职业学校教学设施</t>
    </r>
  </si>
  <si>
    <r>
      <t xml:space="preserve">    </t>
    </r>
    <r>
      <rPr>
        <sz val="10"/>
        <rFont val="仿宋"/>
        <family val="3"/>
      </rPr>
      <t>其他教育费附加安排的支出</t>
    </r>
  </si>
  <si>
    <r>
      <t xml:space="preserve">  </t>
    </r>
    <r>
      <rPr>
        <b/>
        <sz val="10"/>
        <rFont val="仿宋"/>
        <family val="3"/>
      </rPr>
      <t>其他教育支出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</si>
  <si>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其他教育支出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</si>
  <si>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科学技术支出</t>
  </si>
  <si>
    <r>
      <t xml:space="preserve">  </t>
    </r>
    <r>
      <rPr>
        <b/>
        <sz val="10"/>
        <rFont val="仿宋"/>
        <family val="3"/>
      </rPr>
      <t>科学技术管理事务</t>
    </r>
  </si>
  <si>
    <r>
      <t xml:space="preserve">    </t>
    </r>
    <r>
      <rPr>
        <sz val="10"/>
        <rFont val="仿宋"/>
        <family val="3"/>
      </rPr>
      <t>其他科学技术管理事务支出</t>
    </r>
  </si>
  <si>
    <r>
      <t xml:space="preserve">  </t>
    </r>
    <r>
      <rPr>
        <b/>
        <sz val="10"/>
        <rFont val="仿宋"/>
        <family val="3"/>
      </rPr>
      <t>基础研究</t>
    </r>
  </si>
  <si>
    <r>
      <t xml:space="preserve">    </t>
    </r>
    <r>
      <rPr>
        <sz val="10"/>
        <rFont val="仿宋"/>
        <family val="3"/>
      </rPr>
      <t>机构运行</t>
    </r>
  </si>
  <si>
    <r>
      <t xml:space="preserve">    </t>
    </r>
    <r>
      <rPr>
        <sz val="10"/>
        <rFont val="仿宋"/>
        <family val="3"/>
      </rPr>
      <t>自然科学基金</t>
    </r>
  </si>
  <si>
    <r>
      <t xml:space="preserve">    </t>
    </r>
    <r>
      <rPr>
        <sz val="10"/>
        <rFont val="仿宋"/>
        <family val="3"/>
      </rPr>
      <t>实验室及相关设施</t>
    </r>
  </si>
  <si>
    <r>
      <t xml:space="preserve">    </t>
    </r>
    <r>
      <rPr>
        <sz val="10"/>
        <rFont val="仿宋"/>
        <family val="3"/>
      </rPr>
      <t>重大科学工程</t>
    </r>
  </si>
  <si>
    <r>
      <t xml:space="preserve">    </t>
    </r>
    <r>
      <rPr>
        <sz val="10"/>
        <rFont val="仿宋"/>
        <family val="3"/>
      </rPr>
      <t>专项基础科研</t>
    </r>
  </si>
  <si>
    <r>
      <t xml:space="preserve">    </t>
    </r>
    <r>
      <rPr>
        <sz val="10"/>
        <rFont val="仿宋"/>
        <family val="3"/>
      </rPr>
      <t>专项技术基础</t>
    </r>
  </si>
  <si>
    <r>
      <t xml:space="preserve">    </t>
    </r>
    <r>
      <rPr>
        <sz val="10"/>
        <rFont val="仿宋"/>
        <family val="3"/>
      </rPr>
      <t>科技人才队伍建设</t>
    </r>
  </si>
  <si>
    <r>
      <t xml:space="preserve">    </t>
    </r>
    <r>
      <rPr>
        <sz val="10"/>
        <rFont val="仿宋"/>
        <family val="3"/>
      </rPr>
      <t>其他基础研究支出</t>
    </r>
  </si>
  <si>
    <r>
      <t xml:space="preserve">  </t>
    </r>
    <r>
      <rPr>
        <b/>
        <sz val="10"/>
        <rFont val="仿宋"/>
        <family val="3"/>
      </rPr>
      <t>应用研究</t>
    </r>
  </si>
  <si>
    <r>
      <t xml:space="preserve">    </t>
    </r>
    <r>
      <rPr>
        <sz val="10"/>
        <rFont val="仿宋"/>
        <family val="3"/>
      </rPr>
      <t>社会公益研究</t>
    </r>
  </si>
  <si>
    <r>
      <t xml:space="preserve">    </t>
    </r>
    <r>
      <rPr>
        <sz val="10"/>
        <rFont val="仿宋"/>
        <family val="3"/>
      </rPr>
      <t>高技术研究</t>
    </r>
  </si>
  <si>
    <r>
      <t xml:space="preserve">    </t>
    </r>
    <r>
      <rPr>
        <sz val="10"/>
        <rFont val="仿宋"/>
        <family val="3"/>
      </rPr>
      <t>专项科研试制</t>
    </r>
  </si>
  <si>
    <r>
      <t xml:space="preserve">    </t>
    </r>
    <r>
      <rPr>
        <sz val="10"/>
        <rFont val="仿宋"/>
        <family val="3"/>
      </rPr>
      <t>其他应用研究支出</t>
    </r>
  </si>
  <si>
    <r>
      <t xml:space="preserve">  </t>
    </r>
    <r>
      <rPr>
        <b/>
        <sz val="10"/>
        <rFont val="仿宋"/>
        <family val="3"/>
      </rPr>
      <t>技术研究与开发</t>
    </r>
  </si>
  <si>
    <r>
      <t xml:space="preserve">    </t>
    </r>
    <r>
      <rPr>
        <sz val="10"/>
        <rFont val="仿宋"/>
        <family val="3"/>
      </rPr>
      <t>科技成果转化与扩散</t>
    </r>
  </si>
  <si>
    <r>
      <t xml:space="preserve">    </t>
    </r>
    <r>
      <rPr>
        <sz val="10"/>
        <rFont val="仿宋"/>
        <family val="3"/>
      </rPr>
      <t>共性技术研究与开发</t>
    </r>
  </si>
  <si>
    <r>
      <t xml:space="preserve">    </t>
    </r>
    <r>
      <rPr>
        <sz val="10"/>
        <rFont val="仿宋"/>
        <family val="3"/>
      </rPr>
      <t>其他技术研究与开发支出</t>
    </r>
  </si>
  <si>
    <r>
      <t xml:space="preserve">  </t>
    </r>
    <r>
      <rPr>
        <b/>
        <sz val="10"/>
        <rFont val="仿宋"/>
        <family val="3"/>
      </rPr>
      <t>科技条件与服务</t>
    </r>
  </si>
  <si>
    <r>
      <t xml:space="preserve">    </t>
    </r>
    <r>
      <rPr>
        <sz val="10"/>
        <rFont val="仿宋"/>
        <family val="3"/>
      </rPr>
      <t>技术创新服务体系</t>
    </r>
  </si>
  <si>
    <r>
      <t xml:space="preserve">    </t>
    </r>
    <r>
      <rPr>
        <sz val="10"/>
        <rFont val="仿宋"/>
        <family val="3"/>
      </rPr>
      <t>科技条件专项</t>
    </r>
  </si>
  <si>
    <r>
      <t xml:space="preserve">    </t>
    </r>
    <r>
      <rPr>
        <sz val="10"/>
        <rFont val="仿宋"/>
        <family val="3"/>
      </rPr>
      <t>其他科技条件与服务支出</t>
    </r>
  </si>
  <si>
    <r>
      <t xml:space="preserve">  </t>
    </r>
    <r>
      <rPr>
        <b/>
        <sz val="10"/>
        <rFont val="仿宋"/>
        <family val="3"/>
      </rPr>
      <t>社会科学</t>
    </r>
  </si>
  <si>
    <r>
      <t xml:space="preserve">    </t>
    </r>
    <r>
      <rPr>
        <sz val="10"/>
        <rFont val="仿宋"/>
        <family val="3"/>
      </rPr>
      <t>社会科学研究机构</t>
    </r>
  </si>
  <si>
    <r>
      <t xml:space="preserve">    </t>
    </r>
    <r>
      <rPr>
        <sz val="10"/>
        <rFont val="仿宋"/>
        <family val="3"/>
      </rPr>
      <t>社会科学研究</t>
    </r>
  </si>
  <si>
    <r>
      <t xml:space="preserve">    </t>
    </r>
    <r>
      <rPr>
        <sz val="10"/>
        <rFont val="仿宋"/>
        <family val="3"/>
      </rPr>
      <t>社科基金支出</t>
    </r>
  </si>
  <si>
    <r>
      <t xml:space="preserve">    </t>
    </r>
    <r>
      <rPr>
        <sz val="10"/>
        <rFont val="仿宋"/>
        <family val="3"/>
      </rPr>
      <t>其他社会科学支出</t>
    </r>
  </si>
  <si>
    <r>
      <t xml:space="preserve">  </t>
    </r>
    <r>
      <rPr>
        <b/>
        <sz val="10"/>
        <rFont val="仿宋"/>
        <family val="3"/>
      </rPr>
      <t>科学技术普及</t>
    </r>
  </si>
  <si>
    <r>
      <t xml:space="preserve">    </t>
    </r>
    <r>
      <rPr>
        <sz val="10"/>
        <rFont val="仿宋"/>
        <family val="3"/>
      </rPr>
      <t>科普活动</t>
    </r>
  </si>
  <si>
    <r>
      <t xml:space="preserve">    </t>
    </r>
    <r>
      <rPr>
        <sz val="10"/>
        <rFont val="仿宋"/>
        <family val="3"/>
      </rPr>
      <t>青少年科技活动</t>
    </r>
  </si>
  <si>
    <r>
      <t xml:space="preserve">    </t>
    </r>
    <r>
      <rPr>
        <sz val="10"/>
        <rFont val="仿宋"/>
        <family val="3"/>
      </rPr>
      <t>学术交流活动</t>
    </r>
  </si>
  <si>
    <r>
      <t xml:space="preserve">    </t>
    </r>
    <r>
      <rPr>
        <sz val="10"/>
        <rFont val="仿宋"/>
        <family val="3"/>
      </rPr>
      <t>科技馆站</t>
    </r>
  </si>
  <si>
    <r>
      <t xml:space="preserve">    </t>
    </r>
    <r>
      <rPr>
        <sz val="10"/>
        <rFont val="仿宋"/>
        <family val="3"/>
      </rPr>
      <t>其他科学技术普及支出</t>
    </r>
  </si>
  <si>
    <r>
      <t xml:space="preserve">  </t>
    </r>
    <r>
      <rPr>
        <b/>
        <sz val="10"/>
        <rFont val="仿宋"/>
        <family val="3"/>
      </rPr>
      <t>科技交流与合作</t>
    </r>
  </si>
  <si>
    <r>
      <t xml:space="preserve">    </t>
    </r>
    <r>
      <rPr>
        <sz val="10"/>
        <rFont val="仿宋"/>
        <family val="3"/>
      </rPr>
      <t>国际交流与合作</t>
    </r>
  </si>
  <si>
    <r>
      <t xml:space="preserve">    </t>
    </r>
    <r>
      <rPr>
        <sz val="10"/>
        <rFont val="仿宋"/>
        <family val="3"/>
      </rPr>
      <t>重大科技合作项目</t>
    </r>
  </si>
  <si>
    <r>
      <t xml:space="preserve">    </t>
    </r>
    <r>
      <rPr>
        <sz val="10"/>
        <rFont val="仿宋"/>
        <family val="3"/>
      </rPr>
      <t>其他科技交流与合作支出</t>
    </r>
  </si>
  <si>
    <r>
      <t xml:space="preserve">  </t>
    </r>
    <r>
      <rPr>
        <b/>
        <sz val="10"/>
        <rFont val="仿宋"/>
        <family val="3"/>
      </rPr>
      <t>科技重大项目</t>
    </r>
  </si>
  <si>
    <r>
      <t xml:space="preserve">    </t>
    </r>
    <r>
      <rPr>
        <sz val="10"/>
        <rFont val="仿宋"/>
        <family val="3"/>
      </rPr>
      <t>科技重大专项</t>
    </r>
  </si>
  <si>
    <r>
      <t xml:space="preserve">    </t>
    </r>
    <r>
      <rPr>
        <sz val="10"/>
        <rFont val="仿宋"/>
        <family val="3"/>
      </rPr>
      <t>重点研发计划</t>
    </r>
  </si>
  <si>
    <r>
      <t xml:space="preserve">    </t>
    </r>
    <r>
      <rPr>
        <sz val="10"/>
        <rFont val="仿宋"/>
        <family val="3"/>
      </rPr>
      <t>其他科技重大项目</t>
    </r>
  </si>
  <si>
    <r>
      <t xml:space="preserve">  </t>
    </r>
    <r>
      <rPr>
        <b/>
        <sz val="10"/>
        <rFont val="仿宋"/>
        <family val="3"/>
      </rPr>
      <t>其他科学技术支出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</si>
  <si>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科技奖励</t>
    </r>
  </si>
  <si>
    <r>
      <t xml:space="preserve">    </t>
    </r>
    <r>
      <rPr>
        <sz val="10"/>
        <rFont val="仿宋"/>
        <family val="3"/>
      </rPr>
      <t>核应急</t>
    </r>
  </si>
  <si>
    <r>
      <t xml:space="preserve">    </t>
    </r>
    <r>
      <rPr>
        <sz val="10"/>
        <rFont val="仿宋"/>
        <family val="3"/>
      </rPr>
      <t>转制科研机构</t>
    </r>
  </si>
  <si>
    <r>
      <t xml:space="preserve">    </t>
    </r>
    <r>
      <rPr>
        <sz val="10"/>
        <rFont val="仿宋"/>
        <family val="3"/>
      </rPr>
      <t>其他科学技术支出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</si>
  <si>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文化旅游体育与传媒支出</t>
  </si>
  <si>
    <r>
      <t xml:space="preserve">  </t>
    </r>
    <r>
      <rPr>
        <b/>
        <sz val="10"/>
        <rFont val="仿宋"/>
        <family val="3"/>
      </rPr>
      <t>文化和旅游</t>
    </r>
  </si>
  <si>
    <r>
      <t xml:space="preserve">    </t>
    </r>
    <r>
      <rPr>
        <sz val="10"/>
        <rFont val="仿宋"/>
        <family val="3"/>
      </rPr>
      <t>图书馆</t>
    </r>
  </si>
  <si>
    <r>
      <t xml:space="preserve">    </t>
    </r>
    <r>
      <rPr>
        <sz val="10"/>
        <rFont val="仿宋"/>
        <family val="3"/>
      </rPr>
      <t>文化展示及纪念机构</t>
    </r>
  </si>
  <si>
    <r>
      <t xml:space="preserve">    </t>
    </r>
    <r>
      <rPr>
        <sz val="10"/>
        <rFont val="仿宋"/>
        <family val="3"/>
      </rPr>
      <t>艺术表演场所</t>
    </r>
  </si>
  <si>
    <r>
      <t xml:space="preserve">    </t>
    </r>
    <r>
      <rPr>
        <sz val="10"/>
        <rFont val="仿宋"/>
        <family val="3"/>
      </rPr>
      <t>艺术表演团体</t>
    </r>
  </si>
  <si>
    <r>
      <t xml:space="preserve">    </t>
    </r>
    <r>
      <rPr>
        <sz val="10"/>
        <rFont val="仿宋"/>
        <family val="3"/>
      </rPr>
      <t>文化活动</t>
    </r>
  </si>
  <si>
    <r>
      <t xml:space="preserve">    </t>
    </r>
    <r>
      <rPr>
        <sz val="10"/>
        <rFont val="仿宋"/>
        <family val="3"/>
      </rPr>
      <t>群众文化</t>
    </r>
  </si>
  <si>
    <r>
      <t xml:space="preserve">    </t>
    </r>
    <r>
      <rPr>
        <sz val="10"/>
        <rFont val="仿宋"/>
        <family val="3"/>
      </rPr>
      <t>文化和旅游交流与合作</t>
    </r>
  </si>
  <si>
    <r>
      <t xml:space="preserve">    </t>
    </r>
    <r>
      <rPr>
        <sz val="10"/>
        <rFont val="仿宋"/>
        <family val="3"/>
      </rPr>
      <t>文化创作与保护</t>
    </r>
  </si>
  <si>
    <r>
      <t xml:space="preserve">    </t>
    </r>
    <r>
      <rPr>
        <sz val="10"/>
        <rFont val="仿宋"/>
        <family val="3"/>
      </rPr>
      <t>文化和旅游市场管理</t>
    </r>
  </si>
  <si>
    <r>
      <t xml:space="preserve">    </t>
    </r>
    <r>
      <rPr>
        <sz val="10"/>
        <rFont val="仿宋"/>
        <family val="3"/>
      </rPr>
      <t>旅游宣传</t>
    </r>
  </si>
  <si>
    <r>
      <t xml:space="preserve">    </t>
    </r>
    <r>
      <rPr>
        <sz val="10"/>
        <rFont val="仿宋"/>
        <family val="3"/>
      </rPr>
      <t>文化和旅游管理事务</t>
    </r>
  </si>
  <si>
    <r>
      <t xml:space="preserve">    </t>
    </r>
    <r>
      <rPr>
        <sz val="10"/>
        <rFont val="仿宋"/>
        <family val="3"/>
      </rPr>
      <t>其他文化和旅游支出</t>
    </r>
  </si>
  <si>
    <r>
      <t xml:space="preserve">  </t>
    </r>
    <r>
      <rPr>
        <b/>
        <sz val="10"/>
        <rFont val="仿宋"/>
        <family val="3"/>
      </rPr>
      <t>文物</t>
    </r>
  </si>
  <si>
    <r>
      <t xml:space="preserve">    </t>
    </r>
    <r>
      <rPr>
        <sz val="10"/>
        <rFont val="仿宋"/>
        <family val="3"/>
      </rPr>
      <t>文物保护</t>
    </r>
  </si>
  <si>
    <r>
      <t xml:space="preserve">    </t>
    </r>
    <r>
      <rPr>
        <sz val="10"/>
        <rFont val="仿宋"/>
        <family val="3"/>
      </rPr>
      <t>博物馆</t>
    </r>
  </si>
  <si>
    <r>
      <t xml:space="preserve">    </t>
    </r>
    <r>
      <rPr>
        <sz val="10"/>
        <rFont val="仿宋"/>
        <family val="3"/>
      </rPr>
      <t>历史名城与古迹</t>
    </r>
  </si>
  <si>
    <r>
      <t xml:space="preserve">    </t>
    </r>
    <r>
      <rPr>
        <sz val="10"/>
        <rFont val="仿宋"/>
        <family val="3"/>
      </rPr>
      <t>其他文物支出</t>
    </r>
  </si>
  <si>
    <r>
      <t xml:space="preserve">  </t>
    </r>
    <r>
      <rPr>
        <b/>
        <sz val="10"/>
        <rFont val="仿宋"/>
        <family val="3"/>
      </rPr>
      <t>体育</t>
    </r>
  </si>
  <si>
    <r>
      <t xml:space="preserve">    </t>
    </r>
    <r>
      <rPr>
        <sz val="10"/>
        <rFont val="仿宋"/>
        <family val="3"/>
      </rPr>
      <t>运动项目管理</t>
    </r>
  </si>
  <si>
    <r>
      <t xml:space="preserve">    </t>
    </r>
    <r>
      <rPr>
        <sz val="10"/>
        <rFont val="仿宋"/>
        <family val="3"/>
      </rPr>
      <t>体育竞赛</t>
    </r>
  </si>
  <si>
    <r>
      <t xml:space="preserve">    </t>
    </r>
    <r>
      <rPr>
        <sz val="10"/>
        <rFont val="仿宋"/>
        <family val="3"/>
      </rPr>
      <t>体育训练</t>
    </r>
  </si>
  <si>
    <r>
      <t xml:space="preserve">    </t>
    </r>
    <r>
      <rPr>
        <sz val="10"/>
        <rFont val="仿宋"/>
        <family val="3"/>
      </rPr>
      <t>体育场馆</t>
    </r>
  </si>
  <si>
    <r>
      <t xml:space="preserve">    </t>
    </r>
    <r>
      <rPr>
        <sz val="10"/>
        <rFont val="仿宋"/>
        <family val="3"/>
      </rPr>
      <t>群众体育</t>
    </r>
  </si>
  <si>
    <r>
      <t xml:space="preserve">    </t>
    </r>
    <r>
      <rPr>
        <sz val="10"/>
        <rFont val="仿宋"/>
        <family val="3"/>
      </rPr>
      <t>体育交流与合作</t>
    </r>
  </si>
  <si>
    <r>
      <t xml:space="preserve">    </t>
    </r>
    <r>
      <rPr>
        <sz val="10"/>
        <rFont val="仿宋"/>
        <family val="3"/>
      </rPr>
      <t>其他体育支出</t>
    </r>
  </si>
  <si>
    <r>
      <t xml:space="preserve">  </t>
    </r>
    <r>
      <rPr>
        <b/>
        <sz val="10"/>
        <rFont val="仿宋"/>
        <family val="3"/>
      </rPr>
      <t>新闻出版电影</t>
    </r>
  </si>
  <si>
    <r>
      <t xml:space="preserve">    </t>
    </r>
    <r>
      <rPr>
        <sz val="10"/>
        <rFont val="仿宋"/>
        <family val="3"/>
      </rPr>
      <t>新闻通讯</t>
    </r>
  </si>
  <si>
    <r>
      <t xml:space="preserve">    </t>
    </r>
    <r>
      <rPr>
        <sz val="10"/>
        <rFont val="仿宋"/>
        <family val="3"/>
      </rPr>
      <t>出版发行</t>
    </r>
  </si>
  <si>
    <r>
      <t xml:space="preserve">    </t>
    </r>
    <r>
      <rPr>
        <sz val="10"/>
        <rFont val="仿宋"/>
        <family val="3"/>
      </rPr>
      <t>版权管理</t>
    </r>
  </si>
  <si>
    <r>
      <t xml:space="preserve">    </t>
    </r>
    <r>
      <rPr>
        <sz val="10"/>
        <rFont val="仿宋"/>
        <family val="3"/>
      </rPr>
      <t>电影</t>
    </r>
  </si>
  <si>
    <r>
      <t xml:space="preserve">    </t>
    </r>
    <r>
      <rPr>
        <sz val="10"/>
        <rFont val="仿宋"/>
        <family val="3"/>
      </rPr>
      <t>其他新闻出版电影支出</t>
    </r>
  </si>
  <si>
    <r>
      <t xml:space="preserve">  </t>
    </r>
    <r>
      <rPr>
        <b/>
        <sz val="10"/>
        <rFont val="仿宋"/>
        <family val="3"/>
      </rPr>
      <t>广播电视</t>
    </r>
  </si>
  <si>
    <r>
      <t xml:space="preserve">    </t>
    </r>
    <r>
      <rPr>
        <sz val="10"/>
        <rFont val="仿宋"/>
        <family val="3"/>
      </rPr>
      <t>监测监管</t>
    </r>
  </si>
  <si>
    <r>
      <t xml:space="preserve">    </t>
    </r>
    <r>
      <rPr>
        <sz val="10"/>
        <rFont val="仿宋"/>
        <family val="3"/>
      </rPr>
      <t>传输发射</t>
    </r>
  </si>
  <si>
    <r>
      <t xml:space="preserve">    </t>
    </r>
    <r>
      <rPr>
        <sz val="10"/>
        <rFont val="仿宋"/>
        <family val="3"/>
      </rPr>
      <t>广播电视事务</t>
    </r>
  </si>
  <si>
    <r>
      <t xml:space="preserve">    </t>
    </r>
    <r>
      <rPr>
        <sz val="10"/>
        <rFont val="仿宋"/>
        <family val="3"/>
      </rPr>
      <t>其他广播电视支出</t>
    </r>
  </si>
  <si>
    <r>
      <t xml:space="preserve">  </t>
    </r>
    <r>
      <rPr>
        <b/>
        <sz val="10"/>
        <rFont val="仿宋"/>
        <family val="3"/>
      </rPr>
      <t>其他文化旅游体育与传媒支出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</si>
  <si>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宣传文化发展专项支出</t>
    </r>
  </si>
  <si>
    <r>
      <t xml:space="preserve">    </t>
    </r>
    <r>
      <rPr>
        <sz val="10"/>
        <rFont val="仿宋"/>
        <family val="3"/>
      </rPr>
      <t>文化产业发展专项支出</t>
    </r>
  </si>
  <si>
    <r>
      <t xml:space="preserve">    </t>
    </r>
    <r>
      <rPr>
        <sz val="10"/>
        <rFont val="仿宋"/>
        <family val="3"/>
      </rPr>
      <t>其他文化旅游体育与传媒支出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</si>
  <si>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社会保障和就业支出</t>
  </si>
  <si>
    <r>
      <t xml:space="preserve">  </t>
    </r>
    <r>
      <rPr>
        <b/>
        <sz val="10"/>
        <rFont val="仿宋"/>
        <family val="3"/>
      </rPr>
      <t>人力资源和社会保障管理事务</t>
    </r>
  </si>
  <si>
    <r>
      <t xml:space="preserve">    </t>
    </r>
    <r>
      <rPr>
        <sz val="10"/>
        <rFont val="仿宋"/>
        <family val="3"/>
      </rPr>
      <t>综合业务管理</t>
    </r>
  </si>
  <si>
    <r>
      <t xml:space="preserve">    </t>
    </r>
    <r>
      <rPr>
        <sz val="10"/>
        <rFont val="仿宋"/>
        <family val="3"/>
      </rPr>
      <t>劳动保障监察</t>
    </r>
  </si>
  <si>
    <r>
      <t xml:space="preserve">    </t>
    </r>
    <r>
      <rPr>
        <sz val="10"/>
        <rFont val="仿宋"/>
        <family val="3"/>
      </rPr>
      <t>就业管理事务</t>
    </r>
  </si>
  <si>
    <r>
      <t xml:space="preserve">    </t>
    </r>
    <r>
      <rPr>
        <sz val="10"/>
        <rFont val="仿宋"/>
        <family val="3"/>
      </rPr>
      <t>社会保险业务管理事务</t>
    </r>
  </si>
  <si>
    <r>
      <t xml:space="preserve">    </t>
    </r>
    <r>
      <rPr>
        <sz val="10"/>
        <rFont val="仿宋"/>
        <family val="3"/>
      </rPr>
      <t>社会保险经办机构</t>
    </r>
  </si>
  <si>
    <r>
      <t xml:space="preserve">    </t>
    </r>
    <r>
      <rPr>
        <sz val="10"/>
        <rFont val="仿宋"/>
        <family val="3"/>
      </rPr>
      <t>劳动关系和维权</t>
    </r>
  </si>
  <si>
    <r>
      <t xml:space="preserve">    </t>
    </r>
    <r>
      <rPr>
        <sz val="10"/>
        <rFont val="仿宋"/>
        <family val="3"/>
      </rPr>
      <t>公共就业服务和职业技能鉴定机构</t>
    </r>
  </si>
  <si>
    <r>
      <t xml:space="preserve">    </t>
    </r>
    <r>
      <rPr>
        <sz val="10"/>
        <rFont val="仿宋"/>
        <family val="3"/>
      </rPr>
      <t>劳动人事争议调解仲裁</t>
    </r>
  </si>
  <si>
    <r>
      <t xml:space="preserve">    </t>
    </r>
    <r>
      <rPr>
        <sz val="10"/>
        <rFont val="仿宋"/>
        <family val="3"/>
      </rPr>
      <t>政府特殊津贴</t>
    </r>
  </si>
  <si>
    <r>
      <t xml:space="preserve">    </t>
    </r>
    <r>
      <rPr>
        <sz val="10"/>
        <rFont val="仿宋"/>
        <family val="3"/>
      </rPr>
      <t>资助留学回国人员</t>
    </r>
  </si>
  <si>
    <r>
      <t xml:space="preserve">    </t>
    </r>
    <r>
      <rPr>
        <sz val="10"/>
        <rFont val="仿宋"/>
        <family val="3"/>
      </rPr>
      <t>博士后日常经费</t>
    </r>
  </si>
  <si>
    <r>
      <t xml:space="preserve">    </t>
    </r>
    <r>
      <rPr>
        <sz val="10"/>
        <rFont val="仿宋"/>
        <family val="3"/>
      </rPr>
      <t>引进人才费用</t>
    </r>
  </si>
  <si>
    <r>
      <t xml:space="preserve">    </t>
    </r>
    <r>
      <rPr>
        <sz val="10"/>
        <rFont val="仿宋"/>
        <family val="3"/>
      </rPr>
      <t>其他人力资源和社会保障管理事务支出</t>
    </r>
  </si>
  <si>
    <r>
      <t xml:space="preserve">  </t>
    </r>
    <r>
      <rPr>
        <b/>
        <sz val="10"/>
        <rFont val="仿宋"/>
        <family val="3"/>
      </rPr>
      <t>民政管理事务</t>
    </r>
  </si>
  <si>
    <r>
      <t xml:space="preserve">    </t>
    </r>
    <r>
      <rPr>
        <sz val="10"/>
        <rFont val="仿宋"/>
        <family val="3"/>
      </rPr>
      <t>社会组织管理</t>
    </r>
  </si>
  <si>
    <r>
      <t xml:space="preserve">    </t>
    </r>
    <r>
      <rPr>
        <sz val="10"/>
        <rFont val="仿宋"/>
        <family val="3"/>
      </rPr>
      <t>行政区划和地名管理</t>
    </r>
  </si>
  <si>
    <r>
      <t xml:space="preserve">    </t>
    </r>
    <r>
      <rPr>
        <sz val="10"/>
        <rFont val="仿宋"/>
        <family val="3"/>
      </rPr>
      <t>基层政权建设和社区治理</t>
    </r>
  </si>
  <si>
    <r>
      <t xml:space="preserve">    </t>
    </r>
    <r>
      <rPr>
        <sz val="10"/>
        <rFont val="仿宋"/>
        <family val="3"/>
      </rPr>
      <t>其他民政管理事务支出</t>
    </r>
  </si>
  <si>
    <r>
      <t xml:space="preserve">  </t>
    </r>
    <r>
      <rPr>
        <b/>
        <sz val="10"/>
        <rFont val="仿宋"/>
        <family val="3"/>
      </rPr>
      <t>补充全国社会保障基金</t>
    </r>
  </si>
  <si>
    <r>
      <t xml:space="preserve">    </t>
    </r>
    <r>
      <rPr>
        <sz val="10"/>
        <rFont val="仿宋"/>
        <family val="3"/>
      </rPr>
      <t>用一般公共预算补充基金</t>
    </r>
  </si>
  <si>
    <r>
      <t xml:space="preserve">  </t>
    </r>
    <r>
      <rPr>
        <b/>
        <sz val="10"/>
        <rFont val="仿宋"/>
        <family val="3"/>
      </rPr>
      <t>行政事业单位养老支出</t>
    </r>
  </si>
  <si>
    <r>
      <t xml:space="preserve">    </t>
    </r>
    <r>
      <rPr>
        <sz val="10"/>
        <rFont val="仿宋"/>
        <family val="3"/>
      </rPr>
      <t>行政单位离退休</t>
    </r>
  </si>
  <si>
    <r>
      <t xml:space="preserve">    </t>
    </r>
    <r>
      <rPr>
        <sz val="10"/>
        <rFont val="仿宋"/>
        <family val="3"/>
      </rPr>
      <t>事业单位离退休</t>
    </r>
  </si>
  <si>
    <r>
      <t xml:space="preserve">    </t>
    </r>
    <r>
      <rPr>
        <sz val="10"/>
        <rFont val="仿宋"/>
        <family val="3"/>
      </rPr>
      <t>离退休人员管理机构</t>
    </r>
  </si>
  <si>
    <r>
      <t xml:space="preserve">    </t>
    </r>
    <r>
      <rPr>
        <sz val="10"/>
        <rFont val="仿宋"/>
        <family val="3"/>
      </rPr>
      <t>机关事业单位基本养老保险缴费支出</t>
    </r>
  </si>
  <si>
    <r>
      <t xml:space="preserve">    </t>
    </r>
    <r>
      <rPr>
        <sz val="10"/>
        <rFont val="仿宋"/>
        <family val="3"/>
      </rPr>
      <t>机关事业单位职业年金缴费支出</t>
    </r>
  </si>
  <si>
    <r>
      <t xml:space="preserve">    </t>
    </r>
    <r>
      <rPr>
        <sz val="10"/>
        <rFont val="仿宋"/>
        <family val="3"/>
      </rPr>
      <t>对机关事业单位基本养老保险基金的补助</t>
    </r>
  </si>
  <si>
    <r>
      <t xml:space="preserve">    </t>
    </r>
    <r>
      <rPr>
        <sz val="10"/>
        <rFont val="仿宋"/>
        <family val="3"/>
      </rPr>
      <t>对机关事业单位职业年金的补助</t>
    </r>
  </si>
  <si>
    <r>
      <t xml:space="preserve">    </t>
    </r>
    <r>
      <rPr>
        <sz val="10"/>
        <rFont val="仿宋"/>
        <family val="3"/>
      </rPr>
      <t>其他行政事业单位养老支出</t>
    </r>
  </si>
  <si>
    <r>
      <t xml:space="preserve">  </t>
    </r>
    <r>
      <rPr>
        <b/>
        <sz val="10"/>
        <rFont val="仿宋"/>
        <family val="3"/>
      </rPr>
      <t>企业改革补助</t>
    </r>
  </si>
  <si>
    <r>
      <t xml:space="preserve">    </t>
    </r>
    <r>
      <rPr>
        <sz val="10"/>
        <rFont val="仿宋"/>
        <family val="3"/>
      </rPr>
      <t>企业关闭破产补助</t>
    </r>
  </si>
  <si>
    <r>
      <t xml:space="preserve">    </t>
    </r>
    <r>
      <rPr>
        <sz val="10"/>
        <rFont val="仿宋"/>
        <family val="3"/>
      </rPr>
      <t>厂办大集体改革补助</t>
    </r>
  </si>
  <si>
    <r>
      <t xml:space="preserve">    </t>
    </r>
    <r>
      <rPr>
        <sz val="10"/>
        <rFont val="仿宋"/>
        <family val="3"/>
      </rPr>
      <t>其他企业改革发展补助</t>
    </r>
  </si>
  <si>
    <r>
      <t xml:space="preserve">  </t>
    </r>
    <r>
      <rPr>
        <b/>
        <sz val="10"/>
        <rFont val="仿宋"/>
        <family val="3"/>
      </rPr>
      <t>就业补助</t>
    </r>
  </si>
  <si>
    <r>
      <t xml:space="preserve">    </t>
    </r>
    <r>
      <rPr>
        <sz val="10"/>
        <rFont val="仿宋"/>
        <family val="3"/>
      </rPr>
      <t>就业创业服务补贴</t>
    </r>
  </si>
  <si>
    <r>
      <t xml:space="preserve">    </t>
    </r>
    <r>
      <rPr>
        <sz val="10"/>
        <rFont val="仿宋"/>
        <family val="3"/>
      </rPr>
      <t>职业培训补贴</t>
    </r>
  </si>
  <si>
    <r>
      <t xml:space="preserve">    </t>
    </r>
    <r>
      <rPr>
        <sz val="10"/>
        <rFont val="仿宋"/>
        <family val="3"/>
      </rPr>
      <t>社会保险补贴</t>
    </r>
  </si>
  <si>
    <r>
      <t xml:space="preserve">    </t>
    </r>
    <r>
      <rPr>
        <sz val="10"/>
        <rFont val="仿宋"/>
        <family val="3"/>
      </rPr>
      <t>公益性岗位补贴</t>
    </r>
  </si>
  <si>
    <r>
      <t xml:space="preserve">    </t>
    </r>
    <r>
      <rPr>
        <sz val="10"/>
        <rFont val="仿宋"/>
        <family val="3"/>
      </rPr>
      <t>职业技能鉴定补贴</t>
    </r>
  </si>
  <si>
    <r>
      <t xml:space="preserve">    </t>
    </r>
    <r>
      <rPr>
        <sz val="10"/>
        <rFont val="仿宋"/>
        <family val="3"/>
      </rPr>
      <t>就业见习补贴</t>
    </r>
  </si>
  <si>
    <r>
      <t xml:space="preserve">    </t>
    </r>
    <r>
      <rPr>
        <sz val="10"/>
        <rFont val="仿宋"/>
        <family val="3"/>
      </rPr>
      <t>高技能人才培养补助</t>
    </r>
  </si>
  <si>
    <r>
      <t xml:space="preserve">    </t>
    </r>
    <r>
      <rPr>
        <sz val="10"/>
        <rFont val="仿宋"/>
        <family val="3"/>
      </rPr>
      <t>促进创业补贴</t>
    </r>
  </si>
  <si>
    <r>
      <t xml:space="preserve">    </t>
    </r>
    <r>
      <rPr>
        <sz val="10"/>
        <rFont val="仿宋"/>
        <family val="3"/>
      </rPr>
      <t>其他就业补助支出</t>
    </r>
  </si>
  <si>
    <r>
      <t xml:space="preserve">  </t>
    </r>
    <r>
      <rPr>
        <b/>
        <sz val="10"/>
        <rFont val="仿宋"/>
        <family val="3"/>
      </rPr>
      <t>抚恤</t>
    </r>
  </si>
  <si>
    <r>
      <t xml:space="preserve">    </t>
    </r>
    <r>
      <rPr>
        <sz val="10"/>
        <rFont val="仿宋"/>
        <family val="3"/>
      </rPr>
      <t>死亡抚恤</t>
    </r>
  </si>
  <si>
    <r>
      <t xml:space="preserve">    </t>
    </r>
    <r>
      <rPr>
        <sz val="10"/>
        <rFont val="仿宋"/>
        <family val="3"/>
      </rPr>
      <t>伤残抚恤</t>
    </r>
  </si>
  <si>
    <r>
      <t xml:space="preserve">    </t>
    </r>
    <r>
      <rPr>
        <sz val="10"/>
        <rFont val="仿宋"/>
        <family val="3"/>
      </rPr>
      <t>在乡复员、退伍军人生活补助</t>
    </r>
  </si>
  <si>
    <r>
      <t xml:space="preserve">    </t>
    </r>
    <r>
      <rPr>
        <sz val="10"/>
        <rFont val="仿宋"/>
        <family val="3"/>
      </rPr>
      <t>优抚事业单位支出</t>
    </r>
  </si>
  <si>
    <r>
      <t xml:space="preserve">    </t>
    </r>
    <r>
      <rPr>
        <sz val="10"/>
        <rFont val="仿宋"/>
        <family val="3"/>
      </rPr>
      <t>义务兵优待</t>
    </r>
  </si>
  <si>
    <r>
      <t xml:space="preserve">    </t>
    </r>
    <r>
      <rPr>
        <sz val="10"/>
        <rFont val="仿宋"/>
        <family val="3"/>
      </rPr>
      <t>农村籍退役士兵老年生活补助</t>
    </r>
  </si>
  <si>
    <r>
      <t xml:space="preserve">    </t>
    </r>
    <r>
      <rPr>
        <sz val="10"/>
        <rFont val="仿宋"/>
        <family val="3"/>
      </rPr>
      <t>其他优抚支出</t>
    </r>
  </si>
  <si>
    <r>
      <t xml:space="preserve">  </t>
    </r>
    <r>
      <rPr>
        <b/>
        <sz val="10"/>
        <rFont val="仿宋"/>
        <family val="3"/>
      </rPr>
      <t>退役安置</t>
    </r>
  </si>
  <si>
    <r>
      <t xml:space="preserve">    </t>
    </r>
    <r>
      <rPr>
        <sz val="10"/>
        <rFont val="仿宋"/>
        <family val="3"/>
      </rPr>
      <t>退役士兵安置</t>
    </r>
  </si>
  <si>
    <r>
      <t xml:space="preserve">    </t>
    </r>
    <r>
      <rPr>
        <sz val="10"/>
        <rFont val="仿宋"/>
        <family val="3"/>
      </rPr>
      <t>军队移交政府的离退休人员安置</t>
    </r>
  </si>
  <si>
    <r>
      <t xml:space="preserve">    </t>
    </r>
    <r>
      <rPr>
        <sz val="10"/>
        <rFont val="仿宋"/>
        <family val="3"/>
      </rPr>
      <t>军队移交政府离退休干部管理机构</t>
    </r>
  </si>
  <si>
    <r>
      <t xml:space="preserve">    </t>
    </r>
    <r>
      <rPr>
        <sz val="10"/>
        <rFont val="仿宋"/>
        <family val="3"/>
      </rPr>
      <t>退役士兵管理教育</t>
    </r>
  </si>
  <si>
    <r>
      <t xml:space="preserve">    </t>
    </r>
    <r>
      <rPr>
        <sz val="10"/>
        <rFont val="仿宋"/>
        <family val="3"/>
      </rPr>
      <t>军队转业干部安置</t>
    </r>
  </si>
  <si>
    <r>
      <t xml:space="preserve">    </t>
    </r>
    <r>
      <rPr>
        <sz val="10"/>
        <rFont val="仿宋"/>
        <family val="3"/>
      </rPr>
      <t>其他退役安置支出</t>
    </r>
  </si>
  <si>
    <r>
      <t xml:space="preserve">  </t>
    </r>
    <r>
      <rPr>
        <b/>
        <sz val="10"/>
        <rFont val="仿宋"/>
        <family val="3"/>
      </rPr>
      <t>社会福利</t>
    </r>
  </si>
  <si>
    <r>
      <t xml:space="preserve">    </t>
    </r>
    <r>
      <rPr>
        <sz val="10"/>
        <rFont val="仿宋"/>
        <family val="3"/>
      </rPr>
      <t>儿童福利</t>
    </r>
  </si>
  <si>
    <r>
      <t xml:space="preserve">    </t>
    </r>
    <r>
      <rPr>
        <sz val="10"/>
        <rFont val="仿宋"/>
        <family val="3"/>
      </rPr>
      <t>老年福利</t>
    </r>
  </si>
  <si>
    <r>
      <t xml:space="preserve">    </t>
    </r>
    <r>
      <rPr>
        <sz val="10"/>
        <rFont val="仿宋"/>
        <family val="3"/>
      </rPr>
      <t>康复辅具</t>
    </r>
  </si>
  <si>
    <r>
      <t xml:space="preserve">    </t>
    </r>
    <r>
      <rPr>
        <sz val="10"/>
        <rFont val="仿宋"/>
        <family val="3"/>
      </rPr>
      <t>殡葬</t>
    </r>
  </si>
  <si>
    <r>
      <t xml:space="preserve">    </t>
    </r>
    <r>
      <rPr>
        <sz val="10"/>
        <rFont val="仿宋"/>
        <family val="3"/>
      </rPr>
      <t>社会福利事业单位</t>
    </r>
  </si>
  <si>
    <r>
      <t xml:space="preserve">    </t>
    </r>
    <r>
      <rPr>
        <sz val="10"/>
        <rFont val="仿宋"/>
        <family val="3"/>
      </rPr>
      <t>养老服务</t>
    </r>
  </si>
  <si>
    <r>
      <t xml:space="preserve">    </t>
    </r>
    <r>
      <rPr>
        <sz val="10"/>
        <rFont val="仿宋"/>
        <family val="3"/>
      </rPr>
      <t>其他社会福利支出</t>
    </r>
  </si>
  <si>
    <r>
      <t xml:space="preserve">  </t>
    </r>
    <r>
      <rPr>
        <b/>
        <sz val="10"/>
        <rFont val="仿宋"/>
        <family val="3"/>
      </rPr>
      <t>残疾人事业</t>
    </r>
  </si>
  <si>
    <r>
      <t xml:space="preserve">    </t>
    </r>
    <r>
      <rPr>
        <sz val="10"/>
        <rFont val="仿宋"/>
        <family val="3"/>
      </rPr>
      <t>残疾人康复</t>
    </r>
  </si>
  <si>
    <r>
      <t xml:space="preserve">    </t>
    </r>
    <r>
      <rPr>
        <sz val="10"/>
        <rFont val="仿宋"/>
        <family val="3"/>
      </rPr>
      <t>残疾人就业和扶贫</t>
    </r>
  </si>
  <si>
    <r>
      <t xml:space="preserve">    </t>
    </r>
    <r>
      <rPr>
        <sz val="10"/>
        <rFont val="仿宋"/>
        <family val="3"/>
      </rPr>
      <t>残疾人体育</t>
    </r>
  </si>
  <si>
    <r>
      <t xml:space="preserve">    </t>
    </r>
    <r>
      <rPr>
        <sz val="10"/>
        <rFont val="仿宋"/>
        <family val="3"/>
      </rPr>
      <t>残疾人生活和护理补贴</t>
    </r>
  </si>
  <si>
    <r>
      <t xml:space="preserve">    </t>
    </r>
    <r>
      <rPr>
        <sz val="10"/>
        <rFont val="仿宋"/>
        <family val="3"/>
      </rPr>
      <t>其他残疾人事业支出</t>
    </r>
  </si>
  <si>
    <r>
      <t xml:space="preserve">  </t>
    </r>
    <r>
      <rPr>
        <b/>
        <sz val="10"/>
        <rFont val="仿宋"/>
        <family val="3"/>
      </rPr>
      <t>红十字事业</t>
    </r>
  </si>
  <si>
    <r>
      <t xml:space="preserve">    </t>
    </r>
    <r>
      <rPr>
        <sz val="10"/>
        <rFont val="仿宋"/>
        <family val="3"/>
      </rPr>
      <t>其他红十字事业支出</t>
    </r>
  </si>
  <si>
    <r>
      <t xml:space="preserve">  </t>
    </r>
    <r>
      <rPr>
        <b/>
        <sz val="10"/>
        <rFont val="仿宋"/>
        <family val="3"/>
      </rPr>
      <t>最低生活保障</t>
    </r>
  </si>
  <si>
    <r>
      <t xml:space="preserve">    </t>
    </r>
    <r>
      <rPr>
        <sz val="10"/>
        <rFont val="仿宋"/>
        <family val="3"/>
      </rPr>
      <t>城市最低生活保障金支出</t>
    </r>
  </si>
  <si>
    <r>
      <t xml:space="preserve">    </t>
    </r>
    <r>
      <rPr>
        <sz val="10"/>
        <rFont val="仿宋"/>
        <family val="3"/>
      </rPr>
      <t>农村最低生活保障金支出</t>
    </r>
  </si>
  <si>
    <r>
      <t xml:space="preserve">  </t>
    </r>
    <r>
      <rPr>
        <b/>
        <sz val="10"/>
        <rFont val="仿宋"/>
        <family val="3"/>
      </rPr>
      <t>临时救助</t>
    </r>
  </si>
  <si>
    <r>
      <t xml:space="preserve">    </t>
    </r>
    <r>
      <rPr>
        <sz val="10"/>
        <rFont val="仿宋"/>
        <family val="3"/>
      </rPr>
      <t>临时救助支出</t>
    </r>
  </si>
  <si>
    <r>
      <t xml:space="preserve">    </t>
    </r>
    <r>
      <rPr>
        <sz val="10"/>
        <rFont val="仿宋"/>
        <family val="3"/>
      </rPr>
      <t>流浪乞讨人员救助支出</t>
    </r>
  </si>
  <si>
    <r>
      <t xml:space="preserve">  </t>
    </r>
    <r>
      <rPr>
        <b/>
        <sz val="10"/>
        <rFont val="仿宋"/>
        <family val="3"/>
      </rPr>
      <t>特困人员救助供养</t>
    </r>
  </si>
  <si>
    <r>
      <t xml:space="preserve">    </t>
    </r>
    <r>
      <rPr>
        <sz val="10"/>
        <rFont val="仿宋"/>
        <family val="3"/>
      </rPr>
      <t>城市特困人员救助供养支出</t>
    </r>
  </si>
  <si>
    <r>
      <t xml:space="preserve">    </t>
    </r>
    <r>
      <rPr>
        <sz val="10"/>
        <rFont val="仿宋"/>
        <family val="3"/>
      </rPr>
      <t>农村特困人员救助供养支出</t>
    </r>
  </si>
  <si>
    <r>
      <t xml:space="preserve">  </t>
    </r>
    <r>
      <rPr>
        <b/>
        <sz val="10"/>
        <rFont val="仿宋"/>
        <family val="3"/>
      </rPr>
      <t>补充道路交通事故社会救助基金</t>
    </r>
  </si>
  <si>
    <r>
      <t xml:space="preserve">    </t>
    </r>
    <r>
      <rPr>
        <sz val="10"/>
        <rFont val="仿宋"/>
        <family val="3"/>
      </rPr>
      <t>交强险增值税补助基金支出</t>
    </r>
  </si>
  <si>
    <r>
      <t xml:space="preserve">    </t>
    </r>
    <r>
      <rPr>
        <sz val="10"/>
        <rFont val="仿宋"/>
        <family val="3"/>
      </rPr>
      <t>交强险罚款收入补助基金支出</t>
    </r>
  </si>
  <si>
    <r>
      <t xml:space="preserve">  </t>
    </r>
    <r>
      <rPr>
        <b/>
        <sz val="10"/>
        <rFont val="仿宋"/>
        <family val="3"/>
      </rPr>
      <t>其他生活救助</t>
    </r>
  </si>
  <si>
    <r>
      <t xml:space="preserve">    </t>
    </r>
    <r>
      <rPr>
        <sz val="10"/>
        <rFont val="仿宋"/>
        <family val="3"/>
      </rPr>
      <t>其他城市生活救助</t>
    </r>
  </si>
  <si>
    <r>
      <t xml:space="preserve">    </t>
    </r>
    <r>
      <rPr>
        <sz val="10"/>
        <rFont val="仿宋"/>
        <family val="3"/>
      </rPr>
      <t>其他农村生活救助</t>
    </r>
  </si>
  <si>
    <r>
      <t xml:space="preserve">  </t>
    </r>
    <r>
      <rPr>
        <b/>
        <sz val="10"/>
        <rFont val="仿宋"/>
        <family val="3"/>
      </rPr>
      <t>财政对基本养老保险基金的补助</t>
    </r>
  </si>
  <si>
    <r>
      <t xml:space="preserve">    </t>
    </r>
    <r>
      <rPr>
        <sz val="10"/>
        <rFont val="仿宋"/>
        <family val="3"/>
      </rPr>
      <t>财政对企业职工基本养老保险基金的补助</t>
    </r>
  </si>
  <si>
    <r>
      <t xml:space="preserve">    </t>
    </r>
    <r>
      <rPr>
        <sz val="10"/>
        <rFont val="仿宋"/>
        <family val="3"/>
      </rPr>
      <t>财政对城乡居民基本养老保险基金的补助</t>
    </r>
  </si>
  <si>
    <r>
      <t xml:space="preserve">    </t>
    </r>
    <r>
      <rPr>
        <sz val="10"/>
        <rFont val="仿宋"/>
        <family val="3"/>
      </rPr>
      <t>财政对其他基本养老保险基金的补助</t>
    </r>
  </si>
  <si>
    <r>
      <t xml:space="preserve">  </t>
    </r>
    <r>
      <rPr>
        <b/>
        <sz val="10"/>
        <rFont val="仿宋"/>
        <family val="3"/>
      </rPr>
      <t>财政对其他社会保险基金的补助</t>
    </r>
  </si>
  <si>
    <r>
      <t xml:space="preserve">    </t>
    </r>
    <r>
      <rPr>
        <sz val="10"/>
        <rFont val="仿宋"/>
        <family val="3"/>
      </rPr>
      <t>财政对失业保险基金的补助</t>
    </r>
  </si>
  <si>
    <r>
      <t xml:space="preserve">    </t>
    </r>
    <r>
      <rPr>
        <sz val="10"/>
        <rFont val="仿宋"/>
        <family val="3"/>
      </rPr>
      <t>财政对工伤保险基金的补助</t>
    </r>
  </si>
  <si>
    <r>
      <t xml:space="preserve">    </t>
    </r>
    <r>
      <rPr>
        <sz val="10"/>
        <rFont val="仿宋"/>
        <family val="3"/>
      </rPr>
      <t>其他财政对社会保险基金的补助</t>
    </r>
  </si>
  <si>
    <r>
      <t xml:space="preserve">  </t>
    </r>
    <r>
      <rPr>
        <b/>
        <sz val="10"/>
        <rFont val="仿宋"/>
        <family val="3"/>
      </rPr>
      <t>退役军人管理事务</t>
    </r>
  </si>
  <si>
    <r>
      <t xml:space="preserve">    </t>
    </r>
    <r>
      <rPr>
        <sz val="10"/>
        <rFont val="仿宋"/>
        <family val="3"/>
      </rPr>
      <t>拥军优属</t>
    </r>
  </si>
  <si>
    <r>
      <t xml:space="preserve">    </t>
    </r>
    <r>
      <rPr>
        <sz val="10"/>
        <rFont val="仿宋"/>
        <family val="3"/>
      </rPr>
      <t>部队供应</t>
    </r>
  </si>
  <si>
    <r>
      <t xml:space="preserve">    </t>
    </r>
    <r>
      <rPr>
        <sz val="10"/>
        <rFont val="仿宋"/>
        <family val="3"/>
      </rPr>
      <t>其他退役军人事务管理支出</t>
    </r>
  </si>
  <si>
    <r>
      <t xml:space="preserve">  </t>
    </r>
    <r>
      <rPr>
        <b/>
        <sz val="10"/>
        <rFont val="仿宋"/>
        <family val="3"/>
      </rPr>
      <t>财政代缴社会保险费支出</t>
    </r>
  </si>
  <si>
    <r>
      <t xml:space="preserve">    </t>
    </r>
    <r>
      <rPr>
        <sz val="10"/>
        <rFont val="仿宋"/>
        <family val="3"/>
      </rPr>
      <t>财政代缴城乡居民基本养老保险费支出</t>
    </r>
  </si>
  <si>
    <r>
      <t xml:space="preserve">    </t>
    </r>
    <r>
      <rPr>
        <sz val="10"/>
        <rFont val="仿宋"/>
        <family val="3"/>
      </rPr>
      <t>财政代缴其他社会保险费支出</t>
    </r>
  </si>
  <si>
    <r>
      <t xml:space="preserve">  </t>
    </r>
    <r>
      <rPr>
        <b/>
        <sz val="10"/>
        <rFont val="仿宋"/>
        <family val="3"/>
      </rPr>
      <t>其他社会保障和就业支出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</si>
  <si>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其他社会保障和就业支出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</si>
  <si>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卫生健康支出</t>
  </si>
  <si>
    <r>
      <t xml:space="preserve">  </t>
    </r>
    <r>
      <rPr>
        <b/>
        <sz val="10"/>
        <rFont val="仿宋"/>
        <family val="3"/>
      </rPr>
      <t>卫生健康管理事务</t>
    </r>
  </si>
  <si>
    <r>
      <t xml:space="preserve">    </t>
    </r>
    <r>
      <rPr>
        <sz val="10"/>
        <rFont val="仿宋"/>
        <family val="3"/>
      </rPr>
      <t>其他卫生健康管理事务支出</t>
    </r>
  </si>
  <si>
    <r>
      <t xml:space="preserve">  </t>
    </r>
    <r>
      <rPr>
        <b/>
        <sz val="10"/>
        <rFont val="仿宋"/>
        <family val="3"/>
      </rPr>
      <t>公立医院</t>
    </r>
  </si>
  <si>
    <r>
      <t xml:space="preserve">    </t>
    </r>
    <r>
      <rPr>
        <sz val="10"/>
        <rFont val="仿宋"/>
        <family val="3"/>
      </rPr>
      <t>综合医院</t>
    </r>
  </si>
  <si>
    <r>
      <t xml:space="preserve">    </t>
    </r>
    <r>
      <rPr>
        <sz val="10"/>
        <rFont val="仿宋"/>
        <family val="3"/>
      </rPr>
      <t>中医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民族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医院</t>
    </r>
  </si>
  <si>
    <r>
      <t xml:space="preserve">    </t>
    </r>
    <r>
      <rPr>
        <sz val="10"/>
        <rFont val="仿宋"/>
        <family val="3"/>
      </rPr>
      <t>传染病医院</t>
    </r>
  </si>
  <si>
    <r>
      <t xml:space="preserve">    </t>
    </r>
    <r>
      <rPr>
        <sz val="10"/>
        <rFont val="仿宋"/>
        <family val="3"/>
      </rPr>
      <t>职业病防治医院</t>
    </r>
  </si>
  <si>
    <r>
      <t xml:space="preserve">    </t>
    </r>
    <r>
      <rPr>
        <sz val="10"/>
        <rFont val="仿宋"/>
        <family val="3"/>
      </rPr>
      <t>精神病医院</t>
    </r>
  </si>
  <si>
    <r>
      <t xml:space="preserve">    </t>
    </r>
    <r>
      <rPr>
        <sz val="10"/>
        <rFont val="仿宋"/>
        <family val="3"/>
      </rPr>
      <t>妇幼保健医院</t>
    </r>
  </si>
  <si>
    <r>
      <t xml:space="preserve">    </t>
    </r>
    <r>
      <rPr>
        <sz val="10"/>
        <rFont val="仿宋"/>
        <family val="3"/>
      </rPr>
      <t>儿童医院</t>
    </r>
  </si>
  <si>
    <r>
      <t xml:space="preserve">    </t>
    </r>
    <r>
      <rPr>
        <sz val="10"/>
        <rFont val="仿宋"/>
        <family val="3"/>
      </rPr>
      <t>其他专科医院</t>
    </r>
  </si>
  <si>
    <r>
      <t xml:space="preserve">    </t>
    </r>
    <r>
      <rPr>
        <sz val="10"/>
        <rFont val="仿宋"/>
        <family val="3"/>
      </rPr>
      <t>福利医院</t>
    </r>
  </si>
  <si>
    <r>
      <t xml:space="preserve">    </t>
    </r>
    <r>
      <rPr>
        <sz val="10"/>
        <rFont val="仿宋"/>
        <family val="3"/>
      </rPr>
      <t>行业医院</t>
    </r>
  </si>
  <si>
    <r>
      <t xml:space="preserve">    </t>
    </r>
    <r>
      <rPr>
        <sz val="10"/>
        <rFont val="仿宋"/>
        <family val="3"/>
      </rPr>
      <t>处理医疗欠费</t>
    </r>
  </si>
  <si>
    <r>
      <t xml:space="preserve">    </t>
    </r>
    <r>
      <rPr>
        <sz val="10"/>
        <rFont val="仿宋"/>
        <family val="3"/>
      </rPr>
      <t>康复医院</t>
    </r>
  </si>
  <si>
    <r>
      <t xml:space="preserve">    </t>
    </r>
    <r>
      <rPr>
        <sz val="10"/>
        <rFont val="仿宋"/>
        <family val="3"/>
      </rPr>
      <t>其他公立医院支出</t>
    </r>
  </si>
  <si>
    <r>
      <t xml:space="preserve">  </t>
    </r>
    <r>
      <rPr>
        <b/>
        <sz val="10"/>
        <rFont val="仿宋"/>
        <family val="3"/>
      </rPr>
      <t>基层医疗卫生机构</t>
    </r>
  </si>
  <si>
    <r>
      <t xml:space="preserve">    </t>
    </r>
    <r>
      <rPr>
        <sz val="10"/>
        <rFont val="仿宋"/>
        <family val="3"/>
      </rPr>
      <t>城市社区卫生机构</t>
    </r>
  </si>
  <si>
    <r>
      <t xml:space="preserve">    </t>
    </r>
    <r>
      <rPr>
        <sz val="10"/>
        <rFont val="仿宋"/>
        <family val="3"/>
      </rPr>
      <t>乡镇卫生院</t>
    </r>
  </si>
  <si>
    <r>
      <t xml:space="preserve">    </t>
    </r>
    <r>
      <rPr>
        <sz val="10"/>
        <rFont val="仿宋"/>
        <family val="3"/>
      </rPr>
      <t>其他基层医疗卫生机构支出</t>
    </r>
  </si>
  <si>
    <r>
      <t xml:space="preserve">  </t>
    </r>
    <r>
      <rPr>
        <b/>
        <sz val="10"/>
        <rFont val="仿宋"/>
        <family val="3"/>
      </rPr>
      <t>公共卫生</t>
    </r>
  </si>
  <si>
    <r>
      <t xml:space="preserve">    </t>
    </r>
    <r>
      <rPr>
        <sz val="10"/>
        <rFont val="仿宋"/>
        <family val="3"/>
      </rPr>
      <t>疾病预防控制机构</t>
    </r>
  </si>
  <si>
    <r>
      <t xml:space="preserve">    </t>
    </r>
    <r>
      <rPr>
        <sz val="10"/>
        <rFont val="仿宋"/>
        <family val="3"/>
      </rPr>
      <t>卫生监督机构</t>
    </r>
  </si>
  <si>
    <r>
      <t xml:space="preserve">    </t>
    </r>
    <r>
      <rPr>
        <sz val="10"/>
        <rFont val="仿宋"/>
        <family val="3"/>
      </rPr>
      <t>妇幼保健机构</t>
    </r>
  </si>
  <si>
    <r>
      <t xml:space="preserve">    </t>
    </r>
    <r>
      <rPr>
        <sz val="10"/>
        <rFont val="仿宋"/>
        <family val="3"/>
      </rPr>
      <t>精神卫生机构</t>
    </r>
  </si>
  <si>
    <r>
      <t xml:space="preserve">    </t>
    </r>
    <r>
      <rPr>
        <sz val="10"/>
        <rFont val="仿宋"/>
        <family val="3"/>
      </rPr>
      <t>应急救治机构</t>
    </r>
  </si>
  <si>
    <r>
      <t xml:space="preserve">    </t>
    </r>
    <r>
      <rPr>
        <sz val="10"/>
        <rFont val="仿宋"/>
        <family val="3"/>
      </rPr>
      <t>采供血机构</t>
    </r>
  </si>
  <si>
    <r>
      <t xml:space="preserve">    </t>
    </r>
    <r>
      <rPr>
        <sz val="10"/>
        <rFont val="仿宋"/>
        <family val="3"/>
      </rPr>
      <t>其他专业公共卫生机构</t>
    </r>
  </si>
  <si>
    <r>
      <t xml:space="preserve">    </t>
    </r>
    <r>
      <rPr>
        <sz val="10"/>
        <rFont val="仿宋"/>
        <family val="3"/>
      </rPr>
      <t>基本公共卫生服务</t>
    </r>
  </si>
  <si>
    <r>
      <t xml:space="preserve">    </t>
    </r>
    <r>
      <rPr>
        <sz val="10"/>
        <rFont val="仿宋"/>
        <family val="3"/>
      </rPr>
      <t>重大公共卫生服务</t>
    </r>
  </si>
  <si>
    <r>
      <t xml:space="preserve">    </t>
    </r>
    <r>
      <rPr>
        <sz val="10"/>
        <rFont val="仿宋"/>
        <family val="3"/>
      </rPr>
      <t>突发公共卫生事件应急处理</t>
    </r>
  </si>
  <si>
    <r>
      <t xml:space="preserve">    </t>
    </r>
    <r>
      <rPr>
        <sz val="10"/>
        <rFont val="仿宋"/>
        <family val="3"/>
      </rPr>
      <t>其他公共卫生支出</t>
    </r>
  </si>
  <si>
    <r>
      <t xml:space="preserve">  </t>
    </r>
    <r>
      <rPr>
        <b/>
        <sz val="10"/>
        <rFont val="仿宋"/>
        <family val="3"/>
      </rPr>
      <t>中医药</t>
    </r>
  </si>
  <si>
    <r>
      <t xml:space="preserve">    </t>
    </r>
    <r>
      <rPr>
        <sz val="10"/>
        <rFont val="仿宋"/>
        <family val="3"/>
      </rPr>
      <t>中医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民族医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药专项</t>
    </r>
  </si>
  <si>
    <r>
      <t xml:space="preserve">    </t>
    </r>
    <r>
      <rPr>
        <sz val="10"/>
        <rFont val="仿宋"/>
        <family val="3"/>
      </rPr>
      <t>其他中医药支出</t>
    </r>
  </si>
  <si>
    <r>
      <t xml:space="preserve">  </t>
    </r>
    <r>
      <rPr>
        <b/>
        <sz val="10"/>
        <rFont val="仿宋"/>
        <family val="3"/>
      </rPr>
      <t>计划生育事务</t>
    </r>
  </si>
  <si>
    <r>
      <t xml:space="preserve">    </t>
    </r>
    <r>
      <rPr>
        <sz val="10"/>
        <rFont val="仿宋"/>
        <family val="3"/>
      </rPr>
      <t>计划生育机构</t>
    </r>
  </si>
  <si>
    <r>
      <t xml:space="preserve">    </t>
    </r>
    <r>
      <rPr>
        <sz val="10"/>
        <rFont val="仿宋"/>
        <family val="3"/>
      </rPr>
      <t>计划生育服务</t>
    </r>
  </si>
  <si>
    <r>
      <t xml:space="preserve">    </t>
    </r>
    <r>
      <rPr>
        <sz val="10"/>
        <rFont val="仿宋"/>
        <family val="3"/>
      </rPr>
      <t>其他计划生育事务支出</t>
    </r>
  </si>
  <si>
    <r>
      <t xml:space="preserve">  </t>
    </r>
    <r>
      <rPr>
        <b/>
        <sz val="10"/>
        <rFont val="仿宋"/>
        <family val="3"/>
      </rPr>
      <t>行政事业单位医疗</t>
    </r>
  </si>
  <si>
    <r>
      <t xml:space="preserve">    </t>
    </r>
    <r>
      <rPr>
        <sz val="10"/>
        <rFont val="仿宋"/>
        <family val="3"/>
      </rPr>
      <t>行政单位医疗</t>
    </r>
  </si>
  <si>
    <r>
      <t xml:space="preserve">    </t>
    </r>
    <r>
      <rPr>
        <sz val="10"/>
        <rFont val="仿宋"/>
        <family val="3"/>
      </rPr>
      <t>事业单位医疗</t>
    </r>
  </si>
  <si>
    <r>
      <t xml:space="preserve">    </t>
    </r>
    <r>
      <rPr>
        <sz val="10"/>
        <rFont val="仿宋"/>
        <family val="3"/>
      </rPr>
      <t>公务员医疗补助</t>
    </r>
  </si>
  <si>
    <r>
      <t xml:space="preserve">    </t>
    </r>
    <r>
      <rPr>
        <sz val="10"/>
        <rFont val="仿宋"/>
        <family val="3"/>
      </rPr>
      <t>其他行政事业单位医疗支出</t>
    </r>
  </si>
  <si>
    <r>
      <t xml:space="preserve">  </t>
    </r>
    <r>
      <rPr>
        <b/>
        <sz val="10"/>
        <rFont val="仿宋"/>
        <family val="3"/>
      </rPr>
      <t>财政对基本医疗保险基金的补助</t>
    </r>
  </si>
  <si>
    <r>
      <t xml:space="preserve">    </t>
    </r>
    <r>
      <rPr>
        <sz val="10"/>
        <rFont val="仿宋"/>
        <family val="3"/>
      </rPr>
      <t>财政对职工基本医疗保险基金的补助</t>
    </r>
  </si>
  <si>
    <r>
      <t xml:space="preserve">    </t>
    </r>
    <r>
      <rPr>
        <sz val="10"/>
        <rFont val="仿宋"/>
        <family val="3"/>
      </rPr>
      <t>财政对城乡居民基本医疗保险基金的补助</t>
    </r>
  </si>
  <si>
    <r>
      <t xml:space="preserve">    </t>
    </r>
    <r>
      <rPr>
        <sz val="10"/>
        <rFont val="仿宋"/>
        <family val="3"/>
      </rPr>
      <t>财政对其他基本医疗保险基金的补助</t>
    </r>
  </si>
  <si>
    <r>
      <t xml:space="preserve">  </t>
    </r>
    <r>
      <rPr>
        <b/>
        <sz val="10"/>
        <rFont val="仿宋"/>
        <family val="3"/>
      </rPr>
      <t>医疗救助</t>
    </r>
  </si>
  <si>
    <r>
      <t xml:space="preserve">    </t>
    </r>
    <r>
      <rPr>
        <sz val="10"/>
        <rFont val="仿宋"/>
        <family val="3"/>
      </rPr>
      <t>城乡医疗救助</t>
    </r>
  </si>
  <si>
    <r>
      <t xml:space="preserve">    </t>
    </r>
    <r>
      <rPr>
        <sz val="10"/>
        <rFont val="仿宋"/>
        <family val="3"/>
      </rPr>
      <t>疾病应急救助</t>
    </r>
  </si>
  <si>
    <r>
      <t xml:space="preserve">    </t>
    </r>
    <r>
      <rPr>
        <sz val="10"/>
        <rFont val="仿宋"/>
        <family val="3"/>
      </rPr>
      <t>其他医疗救助支出</t>
    </r>
  </si>
  <si>
    <r>
      <t xml:space="preserve">  </t>
    </r>
    <r>
      <rPr>
        <b/>
        <sz val="10"/>
        <rFont val="仿宋"/>
        <family val="3"/>
      </rPr>
      <t>优抚对象医疗</t>
    </r>
  </si>
  <si>
    <r>
      <t xml:space="preserve">    </t>
    </r>
    <r>
      <rPr>
        <sz val="10"/>
        <rFont val="仿宋"/>
        <family val="3"/>
      </rPr>
      <t>优抚对象医疗补助</t>
    </r>
  </si>
  <si>
    <r>
      <t xml:space="preserve">    </t>
    </r>
    <r>
      <rPr>
        <sz val="10"/>
        <rFont val="仿宋"/>
        <family val="3"/>
      </rPr>
      <t>其他优抚对象医疗支出</t>
    </r>
  </si>
  <si>
    <r>
      <t xml:space="preserve">  </t>
    </r>
    <r>
      <rPr>
        <b/>
        <sz val="10"/>
        <rFont val="仿宋"/>
        <family val="3"/>
      </rPr>
      <t>医疗保障管理事务</t>
    </r>
  </si>
  <si>
    <r>
      <t xml:space="preserve">    </t>
    </r>
    <r>
      <rPr>
        <sz val="10"/>
        <rFont val="仿宋"/>
        <family val="3"/>
      </rPr>
      <t>医疗保障政策管理</t>
    </r>
  </si>
  <si>
    <r>
      <t xml:space="preserve">    </t>
    </r>
    <r>
      <rPr>
        <sz val="10"/>
        <rFont val="仿宋"/>
        <family val="3"/>
      </rPr>
      <t>医疗保障经办事务</t>
    </r>
  </si>
  <si>
    <r>
      <t xml:space="preserve">    </t>
    </r>
    <r>
      <rPr>
        <sz val="10"/>
        <rFont val="仿宋"/>
        <family val="3"/>
      </rPr>
      <t>其他医疗保障管理事务支出</t>
    </r>
  </si>
  <si>
    <r>
      <t xml:space="preserve">  </t>
    </r>
    <r>
      <rPr>
        <b/>
        <sz val="10"/>
        <rFont val="仿宋"/>
        <family val="3"/>
      </rPr>
      <t>老龄卫生健康事务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</si>
  <si>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老龄卫生健康事务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</si>
  <si>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其他卫生健康支出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</si>
  <si>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其他卫生健康支出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</si>
  <si>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节能环保支出</t>
  </si>
  <si>
    <r>
      <t xml:space="preserve">  </t>
    </r>
    <r>
      <rPr>
        <b/>
        <sz val="10"/>
        <rFont val="仿宋"/>
        <family val="3"/>
      </rPr>
      <t>环境保护管理事务</t>
    </r>
  </si>
  <si>
    <r>
      <t xml:space="preserve">    </t>
    </r>
    <r>
      <rPr>
        <sz val="10"/>
        <rFont val="仿宋"/>
        <family val="3"/>
      </rPr>
      <t>生态环境保护宣传</t>
    </r>
  </si>
  <si>
    <r>
      <t xml:space="preserve">    </t>
    </r>
    <r>
      <rPr>
        <sz val="10"/>
        <rFont val="仿宋"/>
        <family val="3"/>
      </rPr>
      <t>环境保护法规、规划及标准</t>
    </r>
  </si>
  <si>
    <r>
      <t xml:space="preserve">    </t>
    </r>
    <r>
      <rPr>
        <sz val="10"/>
        <rFont val="仿宋"/>
        <family val="3"/>
      </rPr>
      <t>生态环境国际合作及履约</t>
    </r>
  </si>
  <si>
    <r>
      <t xml:space="preserve">    </t>
    </r>
    <r>
      <rPr>
        <sz val="10"/>
        <rFont val="仿宋"/>
        <family val="3"/>
      </rPr>
      <t>生态环境保护行政许可</t>
    </r>
  </si>
  <si>
    <r>
      <t xml:space="preserve">    </t>
    </r>
    <r>
      <rPr>
        <sz val="10"/>
        <rFont val="仿宋"/>
        <family val="3"/>
      </rPr>
      <t>应对气候变化管理事务</t>
    </r>
  </si>
  <si>
    <r>
      <t xml:space="preserve">    </t>
    </r>
    <r>
      <rPr>
        <sz val="10"/>
        <rFont val="仿宋"/>
        <family val="3"/>
      </rPr>
      <t>其他环境保护管理事务支出</t>
    </r>
  </si>
  <si>
    <r>
      <t xml:space="preserve">  </t>
    </r>
    <r>
      <rPr>
        <b/>
        <sz val="10"/>
        <rFont val="仿宋"/>
        <family val="3"/>
      </rPr>
      <t>环境监测与监察</t>
    </r>
  </si>
  <si>
    <r>
      <t xml:space="preserve">    </t>
    </r>
    <r>
      <rPr>
        <sz val="10"/>
        <rFont val="仿宋"/>
        <family val="3"/>
      </rPr>
      <t>建设项目环评审查与监督</t>
    </r>
  </si>
  <si>
    <r>
      <t xml:space="preserve">    </t>
    </r>
    <r>
      <rPr>
        <sz val="10"/>
        <rFont val="仿宋"/>
        <family val="3"/>
      </rPr>
      <t>核与辐射安全监督</t>
    </r>
  </si>
  <si>
    <r>
      <t xml:space="preserve">    </t>
    </r>
    <r>
      <rPr>
        <sz val="10"/>
        <rFont val="仿宋"/>
        <family val="3"/>
      </rPr>
      <t>其他环境监测与监察支出</t>
    </r>
  </si>
  <si>
    <r>
      <t xml:space="preserve">  </t>
    </r>
    <r>
      <rPr>
        <b/>
        <sz val="10"/>
        <rFont val="仿宋"/>
        <family val="3"/>
      </rPr>
      <t>污染防治</t>
    </r>
  </si>
  <si>
    <r>
      <t xml:space="preserve">    </t>
    </r>
    <r>
      <rPr>
        <sz val="10"/>
        <rFont val="仿宋"/>
        <family val="3"/>
      </rPr>
      <t>大气</t>
    </r>
  </si>
  <si>
    <r>
      <t xml:space="preserve">    </t>
    </r>
    <r>
      <rPr>
        <sz val="10"/>
        <rFont val="仿宋"/>
        <family val="3"/>
      </rPr>
      <t>水体</t>
    </r>
  </si>
  <si>
    <r>
      <t xml:space="preserve">    </t>
    </r>
    <r>
      <rPr>
        <sz val="10"/>
        <rFont val="仿宋"/>
        <family val="3"/>
      </rPr>
      <t>噪声</t>
    </r>
  </si>
  <si>
    <r>
      <t xml:space="preserve">    </t>
    </r>
    <r>
      <rPr>
        <sz val="10"/>
        <rFont val="仿宋"/>
        <family val="3"/>
      </rPr>
      <t>固体废弃物与化学品</t>
    </r>
  </si>
  <si>
    <r>
      <t xml:space="preserve">    </t>
    </r>
    <r>
      <rPr>
        <sz val="10"/>
        <rFont val="仿宋"/>
        <family val="3"/>
      </rPr>
      <t>放射源和放射性废物监管</t>
    </r>
  </si>
  <si>
    <r>
      <t xml:space="preserve">    </t>
    </r>
    <r>
      <rPr>
        <sz val="10"/>
        <rFont val="仿宋"/>
        <family val="3"/>
      </rPr>
      <t>辐射</t>
    </r>
  </si>
  <si>
    <r>
      <t xml:space="preserve">    </t>
    </r>
    <r>
      <rPr>
        <sz val="10"/>
        <rFont val="仿宋"/>
        <family val="3"/>
      </rPr>
      <t>土壤</t>
    </r>
  </si>
  <si>
    <r>
      <t xml:space="preserve">    </t>
    </r>
    <r>
      <rPr>
        <sz val="10"/>
        <rFont val="仿宋"/>
        <family val="3"/>
      </rPr>
      <t>其他污染防治支出</t>
    </r>
  </si>
  <si>
    <r>
      <t xml:space="preserve">  </t>
    </r>
    <r>
      <rPr>
        <b/>
        <sz val="10"/>
        <rFont val="仿宋"/>
        <family val="3"/>
      </rPr>
      <t>自然生态保护</t>
    </r>
  </si>
  <si>
    <r>
      <t xml:space="preserve">    </t>
    </r>
    <r>
      <rPr>
        <sz val="10"/>
        <rFont val="仿宋"/>
        <family val="3"/>
      </rPr>
      <t>生态保护</t>
    </r>
  </si>
  <si>
    <r>
      <t xml:space="preserve">    </t>
    </r>
    <r>
      <rPr>
        <sz val="10"/>
        <rFont val="仿宋"/>
        <family val="3"/>
      </rPr>
      <t>农村环境保护</t>
    </r>
  </si>
  <si>
    <r>
      <t xml:space="preserve">    </t>
    </r>
    <r>
      <rPr>
        <sz val="10"/>
        <rFont val="仿宋"/>
        <family val="3"/>
      </rPr>
      <t>生物及物种资源保护</t>
    </r>
  </si>
  <si>
    <r>
      <t xml:space="preserve">    </t>
    </r>
    <r>
      <rPr>
        <sz val="10"/>
        <rFont val="仿宋"/>
        <family val="3"/>
      </rPr>
      <t>其他自然生态保护支出</t>
    </r>
  </si>
  <si>
    <r>
      <t xml:space="preserve">  </t>
    </r>
    <r>
      <rPr>
        <b/>
        <sz val="10"/>
        <rFont val="仿宋"/>
        <family val="3"/>
      </rPr>
      <t>天然林保护</t>
    </r>
  </si>
  <si>
    <r>
      <t xml:space="preserve">    </t>
    </r>
    <r>
      <rPr>
        <sz val="10"/>
        <rFont val="仿宋"/>
        <family val="3"/>
      </rPr>
      <t>森林管护</t>
    </r>
  </si>
  <si>
    <r>
      <t xml:space="preserve">    </t>
    </r>
    <r>
      <rPr>
        <sz val="10"/>
        <rFont val="仿宋"/>
        <family val="3"/>
      </rPr>
      <t>社会保险补助</t>
    </r>
  </si>
  <si>
    <r>
      <t xml:space="preserve">    </t>
    </r>
    <r>
      <rPr>
        <sz val="10"/>
        <rFont val="仿宋"/>
        <family val="3"/>
      </rPr>
      <t>政策性社会性支出补助</t>
    </r>
  </si>
  <si>
    <r>
      <t xml:space="preserve">    </t>
    </r>
    <r>
      <rPr>
        <sz val="10"/>
        <rFont val="仿宋"/>
        <family val="3"/>
      </rPr>
      <t>天然林保护工程建设</t>
    </r>
  </si>
  <si>
    <r>
      <t xml:space="preserve">    </t>
    </r>
    <r>
      <rPr>
        <sz val="10"/>
        <rFont val="仿宋"/>
        <family val="3"/>
      </rPr>
      <t>停伐补助</t>
    </r>
  </si>
  <si>
    <r>
      <t xml:space="preserve">    </t>
    </r>
    <r>
      <rPr>
        <sz val="10"/>
        <rFont val="仿宋"/>
        <family val="3"/>
      </rPr>
      <t>其他天然林保护支出</t>
    </r>
  </si>
  <si>
    <r>
      <t xml:space="preserve">  </t>
    </r>
    <r>
      <rPr>
        <b/>
        <sz val="10"/>
        <rFont val="仿宋"/>
        <family val="3"/>
      </rPr>
      <t>退耕还林还草</t>
    </r>
  </si>
  <si>
    <r>
      <t xml:space="preserve">    </t>
    </r>
    <r>
      <rPr>
        <sz val="10"/>
        <rFont val="仿宋"/>
        <family val="3"/>
      </rPr>
      <t>退耕现金</t>
    </r>
  </si>
  <si>
    <r>
      <t xml:space="preserve">    </t>
    </r>
    <r>
      <rPr>
        <sz val="10"/>
        <rFont val="仿宋"/>
        <family val="3"/>
      </rPr>
      <t>退耕还林粮食折现补贴</t>
    </r>
  </si>
  <si>
    <r>
      <t xml:space="preserve">    </t>
    </r>
    <r>
      <rPr>
        <sz val="10"/>
        <rFont val="仿宋"/>
        <family val="3"/>
      </rPr>
      <t>退耕还林粮食费用补贴</t>
    </r>
  </si>
  <si>
    <r>
      <t xml:space="preserve">    </t>
    </r>
    <r>
      <rPr>
        <sz val="10"/>
        <rFont val="仿宋"/>
        <family val="3"/>
      </rPr>
      <t>退耕还林工程建设</t>
    </r>
  </si>
  <si>
    <r>
      <t xml:space="preserve">    </t>
    </r>
    <r>
      <rPr>
        <sz val="10"/>
        <rFont val="仿宋"/>
        <family val="3"/>
      </rPr>
      <t>其他退耕还林还草支出</t>
    </r>
  </si>
  <si>
    <r>
      <t xml:space="preserve">  </t>
    </r>
    <r>
      <rPr>
        <b/>
        <sz val="10"/>
        <rFont val="仿宋"/>
        <family val="3"/>
      </rPr>
      <t>风沙荒漠治理</t>
    </r>
  </si>
  <si>
    <r>
      <t xml:space="preserve">    </t>
    </r>
    <r>
      <rPr>
        <sz val="10"/>
        <rFont val="仿宋"/>
        <family val="3"/>
      </rPr>
      <t>京津风沙源治理工程建设</t>
    </r>
  </si>
  <si>
    <r>
      <t xml:space="preserve">    </t>
    </r>
    <r>
      <rPr>
        <sz val="10"/>
        <rFont val="仿宋"/>
        <family val="3"/>
      </rPr>
      <t>其他风沙荒漠治理支出</t>
    </r>
  </si>
  <si>
    <r>
      <t xml:space="preserve">  </t>
    </r>
    <r>
      <rPr>
        <b/>
        <sz val="10"/>
        <rFont val="仿宋"/>
        <family val="3"/>
      </rPr>
      <t>退牧还草</t>
    </r>
  </si>
  <si>
    <r>
      <t xml:space="preserve">    </t>
    </r>
    <r>
      <rPr>
        <sz val="10"/>
        <rFont val="仿宋"/>
        <family val="3"/>
      </rPr>
      <t>退牧还草工程建设</t>
    </r>
  </si>
  <si>
    <r>
      <t xml:space="preserve">    </t>
    </r>
    <r>
      <rPr>
        <sz val="10"/>
        <rFont val="仿宋"/>
        <family val="3"/>
      </rPr>
      <t>其他退牧还草支出</t>
    </r>
  </si>
  <si>
    <r>
      <t xml:space="preserve">  </t>
    </r>
    <r>
      <rPr>
        <b/>
        <sz val="10"/>
        <rFont val="仿宋"/>
        <family val="3"/>
      </rPr>
      <t>已垦草原退耕还草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</si>
  <si>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已垦草原退耕还草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</si>
  <si>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能源节约利用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</si>
  <si>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能源节约利用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</si>
  <si>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污染减排</t>
    </r>
  </si>
  <si>
    <r>
      <t xml:space="preserve">    </t>
    </r>
    <r>
      <rPr>
        <sz val="10"/>
        <rFont val="仿宋"/>
        <family val="3"/>
      </rPr>
      <t>生态环境监测与信息</t>
    </r>
  </si>
  <si>
    <r>
      <t xml:space="preserve">    </t>
    </r>
    <r>
      <rPr>
        <sz val="10"/>
        <rFont val="仿宋"/>
        <family val="3"/>
      </rPr>
      <t>生态环境执法监察</t>
    </r>
  </si>
  <si>
    <r>
      <t xml:space="preserve">    </t>
    </r>
    <r>
      <rPr>
        <sz val="10"/>
        <rFont val="仿宋"/>
        <family val="3"/>
      </rPr>
      <t>减排专项支出</t>
    </r>
  </si>
  <si>
    <r>
      <t xml:space="preserve">    </t>
    </r>
    <r>
      <rPr>
        <sz val="10"/>
        <rFont val="仿宋"/>
        <family val="3"/>
      </rPr>
      <t>清洁生产专项支出</t>
    </r>
  </si>
  <si>
    <r>
      <t xml:space="preserve">    </t>
    </r>
    <r>
      <rPr>
        <sz val="10"/>
        <rFont val="仿宋"/>
        <family val="3"/>
      </rPr>
      <t>其他污染减排支出</t>
    </r>
  </si>
  <si>
    <r>
      <t xml:space="preserve">  </t>
    </r>
    <r>
      <rPr>
        <b/>
        <sz val="10"/>
        <rFont val="仿宋"/>
        <family val="3"/>
      </rPr>
      <t>可再生能源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</si>
  <si>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可再生能源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</si>
  <si>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循环经济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</si>
  <si>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循环经济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</si>
  <si>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能源管理事务</t>
    </r>
  </si>
  <si>
    <r>
      <t xml:space="preserve">    </t>
    </r>
    <r>
      <rPr>
        <sz val="10"/>
        <rFont val="仿宋"/>
        <family val="3"/>
      </rPr>
      <t>能源预测预警</t>
    </r>
  </si>
  <si>
    <r>
      <t xml:space="preserve">    </t>
    </r>
    <r>
      <rPr>
        <sz val="10"/>
        <rFont val="仿宋"/>
        <family val="3"/>
      </rPr>
      <t>能源战略规划与实施</t>
    </r>
  </si>
  <si>
    <r>
      <t xml:space="preserve">    </t>
    </r>
    <r>
      <rPr>
        <sz val="10"/>
        <rFont val="仿宋"/>
        <family val="3"/>
      </rPr>
      <t>能源科技装备</t>
    </r>
  </si>
  <si>
    <r>
      <t xml:space="preserve">    </t>
    </r>
    <r>
      <rPr>
        <sz val="10"/>
        <rFont val="仿宋"/>
        <family val="3"/>
      </rPr>
      <t>能源行业管理</t>
    </r>
  </si>
  <si>
    <r>
      <t xml:space="preserve">    </t>
    </r>
    <r>
      <rPr>
        <sz val="10"/>
        <rFont val="仿宋"/>
        <family val="3"/>
      </rPr>
      <t>能源管理</t>
    </r>
  </si>
  <si>
    <r>
      <t xml:space="preserve">    </t>
    </r>
    <r>
      <rPr>
        <sz val="10"/>
        <rFont val="仿宋"/>
        <family val="3"/>
      </rPr>
      <t>石油储备发展管理</t>
    </r>
  </si>
  <si>
    <r>
      <t xml:space="preserve">    </t>
    </r>
    <r>
      <rPr>
        <sz val="10"/>
        <rFont val="仿宋"/>
        <family val="3"/>
      </rPr>
      <t>能源调查</t>
    </r>
  </si>
  <si>
    <r>
      <t xml:space="preserve">    </t>
    </r>
    <r>
      <rPr>
        <sz val="10"/>
        <rFont val="仿宋"/>
        <family val="3"/>
      </rPr>
      <t>农村电网建设</t>
    </r>
  </si>
  <si>
    <r>
      <t xml:space="preserve">    </t>
    </r>
    <r>
      <rPr>
        <sz val="10"/>
        <rFont val="仿宋"/>
        <family val="3"/>
      </rPr>
      <t>其他能源管理事务支出</t>
    </r>
  </si>
  <si>
    <r>
      <t xml:space="preserve">  </t>
    </r>
    <r>
      <rPr>
        <b/>
        <sz val="10"/>
        <rFont val="仿宋"/>
        <family val="3"/>
      </rPr>
      <t>其他节能环保支出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</si>
  <si>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其他节能环保支出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</si>
  <si>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城乡社区支出</t>
  </si>
  <si>
    <r>
      <t xml:space="preserve">  </t>
    </r>
    <r>
      <rPr>
        <b/>
        <sz val="10"/>
        <rFont val="仿宋"/>
        <family val="3"/>
      </rPr>
      <t>城乡社区管理事务</t>
    </r>
  </si>
  <si>
    <r>
      <t xml:space="preserve">    </t>
    </r>
    <r>
      <rPr>
        <sz val="10"/>
        <rFont val="仿宋"/>
        <family val="3"/>
      </rPr>
      <t>城管执法</t>
    </r>
  </si>
  <si>
    <r>
      <t xml:space="preserve">    </t>
    </r>
    <r>
      <rPr>
        <sz val="10"/>
        <rFont val="仿宋"/>
        <family val="3"/>
      </rPr>
      <t>工程建设标准规范编制与监管</t>
    </r>
  </si>
  <si>
    <r>
      <t xml:space="preserve">    </t>
    </r>
    <r>
      <rPr>
        <sz val="10"/>
        <rFont val="仿宋"/>
        <family val="3"/>
      </rPr>
      <t>工程建设管理</t>
    </r>
  </si>
  <si>
    <r>
      <t xml:space="preserve">    </t>
    </r>
    <r>
      <rPr>
        <sz val="10"/>
        <rFont val="仿宋"/>
        <family val="3"/>
      </rPr>
      <t>市政公用行业市场监管</t>
    </r>
  </si>
  <si>
    <r>
      <t xml:space="preserve">    </t>
    </r>
    <r>
      <rPr>
        <sz val="10"/>
        <rFont val="仿宋"/>
        <family val="3"/>
      </rPr>
      <t>住宅建设与房地产市场监管</t>
    </r>
  </si>
  <si>
    <r>
      <t xml:space="preserve">    </t>
    </r>
    <r>
      <rPr>
        <sz val="10"/>
        <rFont val="仿宋"/>
        <family val="3"/>
      </rPr>
      <t>执业资格注册、资质审查</t>
    </r>
  </si>
  <si>
    <r>
      <t xml:space="preserve">    </t>
    </r>
    <r>
      <rPr>
        <sz val="10"/>
        <rFont val="仿宋"/>
        <family val="3"/>
      </rPr>
      <t>其他城乡社区管理事务支出</t>
    </r>
  </si>
  <si>
    <r>
      <t xml:space="preserve">  </t>
    </r>
    <r>
      <rPr>
        <b/>
        <sz val="10"/>
        <rFont val="仿宋"/>
        <family val="3"/>
      </rPr>
      <t>城乡社区规划与管理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</si>
  <si>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城乡社区规划与管理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</si>
  <si>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城乡社区公共设施</t>
    </r>
  </si>
  <si>
    <r>
      <t xml:space="preserve">    </t>
    </r>
    <r>
      <rPr>
        <sz val="10"/>
        <rFont val="仿宋"/>
        <family val="3"/>
      </rPr>
      <t>小城镇基础设施建设</t>
    </r>
  </si>
  <si>
    <r>
      <t xml:space="preserve">    </t>
    </r>
    <r>
      <rPr>
        <sz val="10"/>
        <rFont val="仿宋"/>
        <family val="3"/>
      </rPr>
      <t>其他城乡社区公共设施支出</t>
    </r>
  </si>
  <si>
    <r>
      <t xml:space="preserve">  </t>
    </r>
    <r>
      <rPr>
        <b/>
        <sz val="10"/>
        <rFont val="仿宋"/>
        <family val="3"/>
      </rPr>
      <t>城乡社区环境卫生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</si>
  <si>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城乡社区环境卫生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</si>
  <si>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建设市场管理与监督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</si>
  <si>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建设市场管理与监督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</si>
  <si>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其他城乡社区支出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</si>
  <si>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其他城乡社区支出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</si>
  <si>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农林水支出</t>
  </si>
  <si>
    <r>
      <t xml:space="preserve">  </t>
    </r>
    <r>
      <rPr>
        <b/>
        <sz val="10"/>
        <rFont val="仿宋"/>
        <family val="3"/>
      </rPr>
      <t>农业农村</t>
    </r>
  </si>
  <si>
    <r>
      <t xml:space="preserve">    </t>
    </r>
    <r>
      <rPr>
        <sz val="10"/>
        <rFont val="仿宋"/>
        <family val="3"/>
      </rPr>
      <t>农垦运行</t>
    </r>
  </si>
  <si>
    <r>
      <t xml:space="preserve">    </t>
    </r>
    <r>
      <rPr>
        <sz val="10"/>
        <rFont val="仿宋"/>
        <family val="3"/>
      </rPr>
      <t>科技转化与推广服务</t>
    </r>
  </si>
  <si>
    <r>
      <t xml:space="preserve">    </t>
    </r>
    <r>
      <rPr>
        <sz val="10"/>
        <rFont val="仿宋"/>
        <family val="3"/>
      </rPr>
      <t>病虫害控制</t>
    </r>
  </si>
  <si>
    <r>
      <t xml:space="preserve">    </t>
    </r>
    <r>
      <rPr>
        <sz val="10"/>
        <rFont val="仿宋"/>
        <family val="3"/>
      </rPr>
      <t>农产品质量安全</t>
    </r>
  </si>
  <si>
    <r>
      <t xml:space="preserve">    </t>
    </r>
    <r>
      <rPr>
        <sz val="10"/>
        <rFont val="仿宋"/>
        <family val="3"/>
      </rPr>
      <t>执法监管</t>
    </r>
  </si>
  <si>
    <r>
      <t xml:space="preserve">    </t>
    </r>
    <r>
      <rPr>
        <sz val="10"/>
        <rFont val="仿宋"/>
        <family val="3"/>
      </rPr>
      <t>统计监测与信息服务</t>
    </r>
  </si>
  <si>
    <r>
      <t xml:space="preserve">    </t>
    </r>
    <r>
      <rPr>
        <sz val="10"/>
        <rFont val="仿宋"/>
        <family val="3"/>
      </rPr>
      <t>行业业务管理</t>
    </r>
  </si>
  <si>
    <r>
      <t xml:space="preserve">    </t>
    </r>
    <r>
      <rPr>
        <sz val="10"/>
        <rFont val="仿宋"/>
        <family val="3"/>
      </rPr>
      <t>对外交流与合作</t>
    </r>
  </si>
  <si>
    <r>
      <t xml:space="preserve">    </t>
    </r>
    <r>
      <rPr>
        <sz val="10"/>
        <rFont val="仿宋"/>
        <family val="3"/>
      </rPr>
      <t>防灾救灾</t>
    </r>
  </si>
  <si>
    <r>
      <t xml:space="preserve">    </t>
    </r>
    <r>
      <rPr>
        <sz val="10"/>
        <rFont val="仿宋"/>
        <family val="3"/>
      </rPr>
      <t>稳定农民收入补贴</t>
    </r>
  </si>
  <si>
    <r>
      <t xml:space="preserve">    </t>
    </r>
    <r>
      <rPr>
        <sz val="10"/>
        <rFont val="仿宋"/>
        <family val="3"/>
      </rPr>
      <t>农业结构调整补贴</t>
    </r>
  </si>
  <si>
    <r>
      <t xml:space="preserve">    </t>
    </r>
    <r>
      <rPr>
        <sz val="10"/>
        <rFont val="仿宋"/>
        <family val="3"/>
      </rPr>
      <t>农业生产发展</t>
    </r>
  </si>
  <si>
    <r>
      <t xml:space="preserve">    </t>
    </r>
    <r>
      <rPr>
        <sz val="10"/>
        <rFont val="仿宋"/>
        <family val="3"/>
      </rPr>
      <t>农村合作经济</t>
    </r>
  </si>
  <si>
    <r>
      <t xml:space="preserve">    </t>
    </r>
    <r>
      <rPr>
        <sz val="10"/>
        <rFont val="仿宋"/>
        <family val="3"/>
      </rPr>
      <t>农产品加工与促销</t>
    </r>
  </si>
  <si>
    <r>
      <t xml:space="preserve">    </t>
    </r>
    <r>
      <rPr>
        <sz val="10"/>
        <rFont val="仿宋"/>
        <family val="3"/>
      </rPr>
      <t>农村社会事业</t>
    </r>
  </si>
  <si>
    <r>
      <t xml:space="preserve">    </t>
    </r>
    <r>
      <rPr>
        <sz val="10"/>
        <rFont val="仿宋"/>
        <family val="3"/>
      </rPr>
      <t>农业资源保护修复与利用</t>
    </r>
  </si>
  <si>
    <r>
      <t xml:space="preserve">    </t>
    </r>
    <r>
      <rPr>
        <sz val="10"/>
        <rFont val="仿宋"/>
        <family val="3"/>
      </rPr>
      <t>农村道路建设</t>
    </r>
  </si>
  <si>
    <r>
      <t xml:space="preserve">    </t>
    </r>
    <r>
      <rPr>
        <sz val="10"/>
        <rFont val="仿宋"/>
        <family val="3"/>
      </rPr>
      <t>成品油价格改革对渔业的补贴</t>
    </r>
  </si>
  <si>
    <r>
      <t xml:space="preserve">    </t>
    </r>
    <r>
      <rPr>
        <sz val="10"/>
        <rFont val="仿宋"/>
        <family val="3"/>
      </rPr>
      <t>对高校毕业生到基层任职补助</t>
    </r>
  </si>
  <si>
    <r>
      <t xml:space="preserve">    </t>
    </r>
    <r>
      <rPr>
        <sz val="10"/>
        <rFont val="仿宋"/>
        <family val="3"/>
      </rPr>
      <t>农田建设</t>
    </r>
  </si>
  <si>
    <r>
      <t xml:space="preserve">    </t>
    </r>
    <r>
      <rPr>
        <sz val="10"/>
        <rFont val="仿宋"/>
        <family val="3"/>
      </rPr>
      <t>其他农业农村支出</t>
    </r>
  </si>
  <si>
    <r>
      <t xml:space="preserve">  </t>
    </r>
    <r>
      <rPr>
        <b/>
        <sz val="10"/>
        <rFont val="仿宋"/>
        <family val="3"/>
      </rPr>
      <t>林业和草原</t>
    </r>
  </si>
  <si>
    <r>
      <t xml:space="preserve">    </t>
    </r>
    <r>
      <rPr>
        <sz val="10"/>
        <rFont val="仿宋"/>
        <family val="3"/>
      </rPr>
      <t>事业机构</t>
    </r>
  </si>
  <si>
    <r>
      <t xml:space="preserve">    </t>
    </r>
    <r>
      <rPr>
        <sz val="10"/>
        <rFont val="仿宋"/>
        <family val="3"/>
      </rPr>
      <t>森林资源培育</t>
    </r>
  </si>
  <si>
    <r>
      <t xml:space="preserve">    </t>
    </r>
    <r>
      <rPr>
        <sz val="10"/>
        <rFont val="仿宋"/>
        <family val="3"/>
      </rPr>
      <t>技术推广与转化</t>
    </r>
  </si>
  <si>
    <r>
      <t xml:space="preserve">    </t>
    </r>
    <r>
      <rPr>
        <sz val="10"/>
        <rFont val="仿宋"/>
        <family val="3"/>
      </rPr>
      <t>森林资源管理</t>
    </r>
  </si>
  <si>
    <r>
      <t xml:space="preserve">    </t>
    </r>
    <r>
      <rPr>
        <sz val="10"/>
        <rFont val="仿宋"/>
        <family val="3"/>
      </rPr>
      <t>森林生态效益补偿</t>
    </r>
  </si>
  <si>
    <r>
      <t xml:space="preserve">    </t>
    </r>
    <r>
      <rPr>
        <sz val="10"/>
        <rFont val="仿宋"/>
        <family val="3"/>
      </rPr>
      <t>自然保护区等管理</t>
    </r>
  </si>
  <si>
    <r>
      <t xml:space="preserve">    </t>
    </r>
    <r>
      <rPr>
        <sz val="10"/>
        <rFont val="仿宋"/>
        <family val="3"/>
      </rPr>
      <t>动植物保护</t>
    </r>
  </si>
  <si>
    <r>
      <t xml:space="preserve">    </t>
    </r>
    <r>
      <rPr>
        <sz val="10"/>
        <rFont val="仿宋"/>
        <family val="3"/>
      </rPr>
      <t>湿地保护</t>
    </r>
  </si>
  <si>
    <r>
      <t xml:space="preserve">    </t>
    </r>
    <r>
      <rPr>
        <sz val="10"/>
        <rFont val="仿宋"/>
        <family val="3"/>
      </rPr>
      <t>执法与监督</t>
    </r>
  </si>
  <si>
    <r>
      <t xml:space="preserve">    </t>
    </r>
    <r>
      <rPr>
        <sz val="10"/>
        <rFont val="仿宋"/>
        <family val="3"/>
      </rPr>
      <t>防沙治沙</t>
    </r>
  </si>
  <si>
    <r>
      <t xml:space="preserve">    </t>
    </r>
    <r>
      <rPr>
        <sz val="10"/>
        <rFont val="仿宋"/>
        <family val="3"/>
      </rPr>
      <t>对外合作与交流</t>
    </r>
  </si>
  <si>
    <r>
      <t xml:space="preserve">    </t>
    </r>
    <r>
      <rPr>
        <sz val="10"/>
        <rFont val="仿宋"/>
        <family val="3"/>
      </rPr>
      <t>产业化管理</t>
    </r>
  </si>
  <si>
    <r>
      <t xml:space="preserve">    </t>
    </r>
    <r>
      <rPr>
        <sz val="10"/>
        <rFont val="仿宋"/>
        <family val="3"/>
      </rPr>
      <t>信息管理</t>
    </r>
  </si>
  <si>
    <r>
      <t xml:space="preserve">    </t>
    </r>
    <r>
      <rPr>
        <sz val="10"/>
        <rFont val="仿宋"/>
        <family val="3"/>
      </rPr>
      <t>林区公共支出</t>
    </r>
  </si>
  <si>
    <r>
      <t xml:space="preserve">    </t>
    </r>
    <r>
      <rPr>
        <sz val="10"/>
        <rFont val="仿宋"/>
        <family val="3"/>
      </rPr>
      <t>贷款贴息</t>
    </r>
  </si>
  <si>
    <r>
      <t xml:space="preserve">    </t>
    </r>
    <r>
      <rPr>
        <sz val="10"/>
        <rFont val="仿宋"/>
        <family val="3"/>
      </rPr>
      <t>成品油价格改革对林业的补贴</t>
    </r>
  </si>
  <si>
    <r>
      <t xml:space="preserve">    </t>
    </r>
    <r>
      <rPr>
        <sz val="10"/>
        <rFont val="仿宋"/>
        <family val="3"/>
      </rPr>
      <t>林业草原防灾减灾</t>
    </r>
  </si>
  <si>
    <r>
      <t xml:space="preserve">    </t>
    </r>
    <r>
      <rPr>
        <sz val="10"/>
        <rFont val="仿宋"/>
        <family val="3"/>
      </rPr>
      <t>国家公园</t>
    </r>
  </si>
  <si>
    <r>
      <t xml:space="preserve">    </t>
    </r>
    <r>
      <rPr>
        <sz val="10"/>
        <rFont val="仿宋"/>
        <family val="3"/>
      </rPr>
      <t>草原管理</t>
    </r>
  </si>
  <si>
    <r>
      <t xml:space="preserve">    </t>
    </r>
    <r>
      <rPr>
        <sz val="10"/>
        <rFont val="仿宋"/>
        <family val="3"/>
      </rPr>
      <t>其他林业和草原支出</t>
    </r>
  </si>
  <si>
    <r>
      <t xml:space="preserve">  </t>
    </r>
    <r>
      <rPr>
        <b/>
        <sz val="10"/>
        <rFont val="仿宋"/>
        <family val="3"/>
      </rPr>
      <t>水利</t>
    </r>
  </si>
  <si>
    <r>
      <t xml:space="preserve">    </t>
    </r>
    <r>
      <rPr>
        <sz val="10"/>
        <rFont val="仿宋"/>
        <family val="3"/>
      </rPr>
      <t>水利行业业务管理</t>
    </r>
  </si>
  <si>
    <r>
      <t xml:space="preserve">    </t>
    </r>
    <r>
      <rPr>
        <sz val="10"/>
        <rFont val="仿宋"/>
        <family val="3"/>
      </rPr>
      <t>水利工程建设</t>
    </r>
  </si>
  <si>
    <r>
      <t xml:space="preserve">    </t>
    </r>
    <r>
      <rPr>
        <sz val="10"/>
        <rFont val="仿宋"/>
        <family val="3"/>
      </rPr>
      <t>水利工程运行与维护</t>
    </r>
  </si>
  <si>
    <r>
      <t xml:space="preserve">    </t>
    </r>
    <r>
      <rPr>
        <sz val="10"/>
        <rFont val="仿宋"/>
        <family val="3"/>
      </rPr>
      <t>长江黄河等流域管理</t>
    </r>
  </si>
  <si>
    <r>
      <t xml:space="preserve">    </t>
    </r>
    <r>
      <rPr>
        <sz val="10"/>
        <rFont val="仿宋"/>
        <family val="3"/>
      </rPr>
      <t>水利前期工作</t>
    </r>
  </si>
  <si>
    <r>
      <t xml:space="preserve">    </t>
    </r>
    <r>
      <rPr>
        <sz val="10"/>
        <rFont val="仿宋"/>
        <family val="3"/>
      </rPr>
      <t>水利执法监督</t>
    </r>
  </si>
  <si>
    <r>
      <t xml:space="preserve">    </t>
    </r>
    <r>
      <rPr>
        <sz val="10"/>
        <rFont val="仿宋"/>
        <family val="3"/>
      </rPr>
      <t>水土保持</t>
    </r>
  </si>
  <si>
    <r>
      <t xml:space="preserve">    </t>
    </r>
    <r>
      <rPr>
        <sz val="10"/>
        <rFont val="仿宋"/>
        <family val="3"/>
      </rPr>
      <t>水资源节约管理与保护</t>
    </r>
  </si>
  <si>
    <r>
      <t xml:space="preserve">    </t>
    </r>
    <r>
      <rPr>
        <sz val="10"/>
        <rFont val="仿宋"/>
        <family val="3"/>
      </rPr>
      <t>水质监测</t>
    </r>
  </si>
  <si>
    <r>
      <t xml:space="preserve">    </t>
    </r>
    <r>
      <rPr>
        <sz val="10"/>
        <rFont val="仿宋"/>
        <family val="3"/>
      </rPr>
      <t>水文测报</t>
    </r>
  </si>
  <si>
    <r>
      <t xml:space="preserve">    </t>
    </r>
    <r>
      <rPr>
        <sz val="10"/>
        <rFont val="仿宋"/>
        <family val="3"/>
      </rPr>
      <t>防汛</t>
    </r>
  </si>
  <si>
    <r>
      <t xml:space="preserve">    </t>
    </r>
    <r>
      <rPr>
        <sz val="10"/>
        <rFont val="仿宋"/>
        <family val="3"/>
      </rPr>
      <t>抗旱</t>
    </r>
  </si>
  <si>
    <r>
      <t xml:space="preserve">    </t>
    </r>
    <r>
      <rPr>
        <sz val="10"/>
        <rFont val="仿宋"/>
        <family val="3"/>
      </rPr>
      <t>农村水利</t>
    </r>
  </si>
  <si>
    <r>
      <t xml:space="preserve">    </t>
    </r>
    <r>
      <rPr>
        <sz val="10"/>
        <rFont val="仿宋"/>
        <family val="3"/>
      </rPr>
      <t>水利技术推广</t>
    </r>
  </si>
  <si>
    <r>
      <t xml:space="preserve">    </t>
    </r>
    <r>
      <rPr>
        <sz val="10"/>
        <rFont val="仿宋"/>
        <family val="3"/>
      </rPr>
      <t>国际河流治理与管理</t>
    </r>
  </si>
  <si>
    <r>
      <t xml:space="preserve">    </t>
    </r>
    <r>
      <rPr>
        <sz val="10"/>
        <rFont val="仿宋"/>
        <family val="3"/>
      </rPr>
      <t>江河湖库水系综合整治</t>
    </r>
  </si>
  <si>
    <r>
      <t xml:space="preserve">    </t>
    </r>
    <r>
      <rPr>
        <sz val="10"/>
        <rFont val="仿宋"/>
        <family val="3"/>
      </rPr>
      <t>大中型水库移民后期扶持专项支出</t>
    </r>
  </si>
  <si>
    <r>
      <t xml:space="preserve">    </t>
    </r>
    <r>
      <rPr>
        <sz val="10"/>
        <rFont val="仿宋"/>
        <family val="3"/>
      </rPr>
      <t>水利安全监督</t>
    </r>
  </si>
  <si>
    <r>
      <t xml:space="preserve">    </t>
    </r>
    <r>
      <rPr>
        <sz val="10"/>
        <rFont val="仿宋"/>
        <family val="3"/>
      </rPr>
      <t>水利建设征地及移民支出</t>
    </r>
  </si>
  <si>
    <r>
      <t xml:space="preserve">    </t>
    </r>
    <r>
      <rPr>
        <sz val="10"/>
        <rFont val="仿宋"/>
        <family val="3"/>
      </rPr>
      <t>农村人畜饮水</t>
    </r>
  </si>
  <si>
    <r>
      <t xml:space="preserve">    </t>
    </r>
    <r>
      <rPr>
        <sz val="10"/>
        <rFont val="仿宋"/>
        <family val="3"/>
      </rPr>
      <t>南水北调工程建设</t>
    </r>
  </si>
  <si>
    <r>
      <t xml:space="preserve">    </t>
    </r>
    <r>
      <rPr>
        <sz val="10"/>
        <rFont val="仿宋"/>
        <family val="3"/>
      </rPr>
      <t>南水北调工程管理</t>
    </r>
  </si>
  <si>
    <r>
      <t xml:space="preserve">    </t>
    </r>
    <r>
      <rPr>
        <sz val="10"/>
        <rFont val="仿宋"/>
        <family val="3"/>
      </rPr>
      <t>其他水利支出</t>
    </r>
  </si>
  <si>
    <r>
      <t xml:space="preserve">  </t>
    </r>
    <r>
      <rPr>
        <b/>
        <sz val="10"/>
        <rFont val="仿宋"/>
        <family val="3"/>
      </rPr>
      <t>扶贫</t>
    </r>
  </si>
  <si>
    <r>
      <t xml:space="preserve">    </t>
    </r>
    <r>
      <rPr>
        <sz val="10"/>
        <rFont val="仿宋"/>
        <family val="3"/>
      </rPr>
      <t>农村基础设施建设</t>
    </r>
  </si>
  <si>
    <r>
      <t xml:space="preserve">    </t>
    </r>
    <r>
      <rPr>
        <sz val="10"/>
        <rFont val="仿宋"/>
        <family val="3"/>
      </rPr>
      <t>生产发展</t>
    </r>
  </si>
  <si>
    <r>
      <t xml:space="preserve">    </t>
    </r>
    <r>
      <rPr>
        <sz val="10"/>
        <rFont val="仿宋"/>
        <family val="3"/>
      </rPr>
      <t>社会发展</t>
    </r>
  </si>
  <si>
    <r>
      <t xml:space="preserve">    </t>
    </r>
    <r>
      <rPr>
        <sz val="10"/>
        <rFont val="仿宋"/>
        <family val="3"/>
      </rPr>
      <t>扶贫贷款奖补和贴息</t>
    </r>
  </si>
  <si>
    <r>
      <t xml:space="preserve">    “</t>
    </r>
    <r>
      <rPr>
        <sz val="10"/>
        <rFont val="仿宋"/>
        <family val="3"/>
      </rPr>
      <t>三西</t>
    </r>
    <r>
      <rPr>
        <sz val="10"/>
        <rFont val="Times New Roman"/>
        <family val="1"/>
      </rPr>
      <t>”</t>
    </r>
    <r>
      <rPr>
        <sz val="10"/>
        <rFont val="仿宋"/>
        <family val="3"/>
      </rPr>
      <t>农业建设专项补助</t>
    </r>
  </si>
  <si>
    <r>
      <t xml:space="preserve">    </t>
    </r>
    <r>
      <rPr>
        <sz val="10"/>
        <rFont val="仿宋"/>
        <family val="3"/>
      </rPr>
      <t>扶贫事业机构</t>
    </r>
  </si>
  <si>
    <r>
      <t xml:space="preserve">    </t>
    </r>
    <r>
      <rPr>
        <sz val="10"/>
        <rFont val="仿宋"/>
        <family val="3"/>
      </rPr>
      <t>其他扶贫支出</t>
    </r>
  </si>
  <si>
    <r>
      <t xml:space="preserve">  </t>
    </r>
    <r>
      <rPr>
        <b/>
        <sz val="10"/>
        <rFont val="仿宋"/>
        <family val="3"/>
      </rPr>
      <t>农村综合改革</t>
    </r>
  </si>
  <si>
    <r>
      <t xml:space="preserve">    </t>
    </r>
    <r>
      <rPr>
        <sz val="10"/>
        <rFont val="仿宋"/>
        <family val="3"/>
      </rPr>
      <t>对村级公益事业建设的补助</t>
    </r>
  </si>
  <si>
    <r>
      <t xml:space="preserve">    </t>
    </r>
    <r>
      <rPr>
        <sz val="10"/>
        <rFont val="仿宋"/>
        <family val="3"/>
      </rPr>
      <t>国有农场办社会职能改革补助</t>
    </r>
  </si>
  <si>
    <r>
      <t xml:space="preserve">    </t>
    </r>
    <r>
      <rPr>
        <sz val="10"/>
        <rFont val="仿宋"/>
        <family val="3"/>
      </rPr>
      <t>对村民委员会和村党支部的补助</t>
    </r>
  </si>
  <si>
    <r>
      <t xml:space="preserve">    </t>
    </r>
    <r>
      <rPr>
        <sz val="10"/>
        <rFont val="仿宋"/>
        <family val="3"/>
      </rPr>
      <t>对村集体经济组织的补助</t>
    </r>
  </si>
  <si>
    <r>
      <t xml:space="preserve">    </t>
    </r>
    <r>
      <rPr>
        <sz val="10"/>
        <rFont val="仿宋"/>
        <family val="3"/>
      </rPr>
      <t>农村综合改革示范试点补助</t>
    </r>
  </si>
  <si>
    <r>
      <t xml:space="preserve">    </t>
    </r>
    <r>
      <rPr>
        <sz val="10"/>
        <rFont val="仿宋"/>
        <family val="3"/>
      </rPr>
      <t>其他农村综合改革支出</t>
    </r>
  </si>
  <si>
    <r>
      <t xml:space="preserve">  </t>
    </r>
    <r>
      <rPr>
        <b/>
        <sz val="10"/>
        <rFont val="仿宋"/>
        <family val="3"/>
      </rPr>
      <t>普惠金融发展支出</t>
    </r>
  </si>
  <si>
    <r>
      <t xml:space="preserve">    </t>
    </r>
    <r>
      <rPr>
        <sz val="10"/>
        <rFont val="仿宋"/>
        <family val="3"/>
      </rPr>
      <t>支持农村金融机构</t>
    </r>
  </si>
  <si>
    <r>
      <t xml:space="preserve">    </t>
    </r>
    <r>
      <rPr>
        <sz val="10"/>
        <rFont val="仿宋"/>
        <family val="3"/>
      </rPr>
      <t>涉农贷款增量奖励</t>
    </r>
  </si>
  <si>
    <r>
      <t xml:space="preserve">    </t>
    </r>
    <r>
      <rPr>
        <sz val="10"/>
        <rFont val="仿宋"/>
        <family val="3"/>
      </rPr>
      <t>农业保险保费补贴</t>
    </r>
  </si>
  <si>
    <r>
      <t xml:space="preserve">    </t>
    </r>
    <r>
      <rPr>
        <sz val="10"/>
        <rFont val="仿宋"/>
        <family val="3"/>
      </rPr>
      <t>创业担保贷款贴息</t>
    </r>
  </si>
  <si>
    <r>
      <t xml:space="preserve">    </t>
    </r>
    <r>
      <rPr>
        <sz val="10"/>
        <rFont val="仿宋"/>
        <family val="3"/>
      </rPr>
      <t>补充创业担保贷款基金</t>
    </r>
  </si>
  <si>
    <r>
      <t xml:space="preserve">    </t>
    </r>
    <r>
      <rPr>
        <sz val="10"/>
        <rFont val="仿宋"/>
        <family val="3"/>
      </rPr>
      <t>其他普惠金融发展支出</t>
    </r>
  </si>
  <si>
    <r>
      <t xml:space="preserve">  </t>
    </r>
    <r>
      <rPr>
        <b/>
        <sz val="10"/>
        <rFont val="仿宋"/>
        <family val="3"/>
      </rPr>
      <t>目标价格补贴</t>
    </r>
  </si>
  <si>
    <r>
      <t xml:space="preserve">    </t>
    </r>
    <r>
      <rPr>
        <sz val="10"/>
        <rFont val="仿宋"/>
        <family val="3"/>
      </rPr>
      <t>棉花目标价格补贴</t>
    </r>
  </si>
  <si>
    <r>
      <t xml:space="preserve">    </t>
    </r>
    <r>
      <rPr>
        <sz val="10"/>
        <rFont val="仿宋"/>
        <family val="3"/>
      </rPr>
      <t>其他目标价格补贴</t>
    </r>
  </si>
  <si>
    <r>
      <t xml:space="preserve">  </t>
    </r>
    <r>
      <rPr>
        <b/>
        <sz val="10"/>
        <rFont val="仿宋"/>
        <family val="3"/>
      </rPr>
      <t>其他农林水支出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</si>
  <si>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化解其他公益性乡村债务支出</t>
    </r>
  </si>
  <si>
    <r>
      <t xml:space="preserve">    </t>
    </r>
    <r>
      <rPr>
        <sz val="10"/>
        <rFont val="仿宋"/>
        <family val="3"/>
      </rPr>
      <t>其他农林水支出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</si>
  <si>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交通运输支出</t>
  </si>
  <si>
    <r>
      <t xml:space="preserve">  </t>
    </r>
    <r>
      <rPr>
        <b/>
        <sz val="10"/>
        <rFont val="仿宋"/>
        <family val="3"/>
      </rPr>
      <t>公路水路运输</t>
    </r>
  </si>
  <si>
    <r>
      <t xml:space="preserve">    </t>
    </r>
    <r>
      <rPr>
        <sz val="10"/>
        <rFont val="仿宋"/>
        <family val="3"/>
      </rPr>
      <t>公路建设</t>
    </r>
  </si>
  <si>
    <r>
      <t xml:space="preserve">    </t>
    </r>
    <r>
      <rPr>
        <sz val="10"/>
        <rFont val="仿宋"/>
        <family val="3"/>
      </rPr>
      <t>公路养护</t>
    </r>
  </si>
  <si>
    <r>
      <t xml:space="preserve">    </t>
    </r>
    <r>
      <rPr>
        <sz val="10"/>
        <rFont val="仿宋"/>
        <family val="3"/>
      </rPr>
      <t>交通运输信息化建设</t>
    </r>
  </si>
  <si>
    <r>
      <t xml:space="preserve">    </t>
    </r>
    <r>
      <rPr>
        <sz val="10"/>
        <rFont val="仿宋"/>
        <family val="3"/>
      </rPr>
      <t>公路和运输安全</t>
    </r>
  </si>
  <si>
    <r>
      <t xml:space="preserve">    </t>
    </r>
    <r>
      <rPr>
        <sz val="10"/>
        <rFont val="仿宋"/>
        <family val="3"/>
      </rPr>
      <t>公路还贷专项</t>
    </r>
  </si>
  <si>
    <r>
      <t xml:space="preserve">    </t>
    </r>
    <r>
      <rPr>
        <sz val="10"/>
        <rFont val="仿宋"/>
        <family val="3"/>
      </rPr>
      <t>公路运输管理</t>
    </r>
  </si>
  <si>
    <r>
      <t xml:space="preserve">    </t>
    </r>
    <r>
      <rPr>
        <sz val="10"/>
        <rFont val="仿宋"/>
        <family val="3"/>
      </rPr>
      <t>公路和运输技术标准化建设</t>
    </r>
  </si>
  <si>
    <r>
      <t xml:space="preserve">    </t>
    </r>
    <r>
      <rPr>
        <sz val="10"/>
        <rFont val="仿宋"/>
        <family val="3"/>
      </rPr>
      <t>港口设施</t>
    </r>
  </si>
  <si>
    <r>
      <t xml:space="preserve">    </t>
    </r>
    <r>
      <rPr>
        <sz val="10"/>
        <rFont val="仿宋"/>
        <family val="3"/>
      </rPr>
      <t>航道维护</t>
    </r>
  </si>
  <si>
    <r>
      <t xml:space="preserve">    </t>
    </r>
    <r>
      <rPr>
        <sz val="10"/>
        <rFont val="仿宋"/>
        <family val="3"/>
      </rPr>
      <t>船舶检验</t>
    </r>
  </si>
  <si>
    <r>
      <t xml:space="preserve">    </t>
    </r>
    <r>
      <rPr>
        <sz val="10"/>
        <rFont val="仿宋"/>
        <family val="3"/>
      </rPr>
      <t>救助打捞</t>
    </r>
  </si>
  <si>
    <r>
      <t xml:space="preserve">    </t>
    </r>
    <r>
      <rPr>
        <sz val="10"/>
        <rFont val="仿宋"/>
        <family val="3"/>
      </rPr>
      <t>内河运输</t>
    </r>
  </si>
  <si>
    <r>
      <t xml:space="preserve">    </t>
    </r>
    <r>
      <rPr>
        <sz val="10"/>
        <rFont val="仿宋"/>
        <family val="3"/>
      </rPr>
      <t>远洋运输</t>
    </r>
  </si>
  <si>
    <r>
      <t xml:space="preserve">    </t>
    </r>
    <r>
      <rPr>
        <sz val="10"/>
        <rFont val="仿宋"/>
        <family val="3"/>
      </rPr>
      <t>海事管理</t>
    </r>
  </si>
  <si>
    <r>
      <t xml:space="preserve">    </t>
    </r>
    <r>
      <rPr>
        <sz val="10"/>
        <rFont val="仿宋"/>
        <family val="3"/>
      </rPr>
      <t>航标事业发展支出</t>
    </r>
  </si>
  <si>
    <r>
      <t xml:space="preserve">    </t>
    </r>
    <r>
      <rPr>
        <sz val="10"/>
        <rFont val="仿宋"/>
        <family val="3"/>
      </rPr>
      <t>水路运输管理支出</t>
    </r>
  </si>
  <si>
    <r>
      <t xml:space="preserve">    </t>
    </r>
    <r>
      <rPr>
        <sz val="10"/>
        <rFont val="仿宋"/>
        <family val="3"/>
      </rPr>
      <t>口岸建设</t>
    </r>
  </si>
  <si>
    <r>
      <t xml:space="preserve">    </t>
    </r>
    <r>
      <rPr>
        <sz val="10"/>
        <rFont val="仿宋"/>
        <family val="3"/>
      </rPr>
      <t>取消政府还贷二级公路收费专项支出</t>
    </r>
  </si>
  <si>
    <r>
      <t xml:space="preserve">    </t>
    </r>
    <r>
      <rPr>
        <sz val="10"/>
        <rFont val="仿宋"/>
        <family val="3"/>
      </rPr>
      <t>其他公路水路运输支出</t>
    </r>
  </si>
  <si>
    <r>
      <t xml:space="preserve">  </t>
    </r>
    <r>
      <rPr>
        <b/>
        <sz val="10"/>
        <rFont val="仿宋"/>
        <family val="3"/>
      </rPr>
      <t>铁路运输</t>
    </r>
  </si>
  <si>
    <r>
      <t xml:space="preserve">    </t>
    </r>
    <r>
      <rPr>
        <sz val="10"/>
        <rFont val="仿宋"/>
        <family val="3"/>
      </rPr>
      <t>铁路路网建设</t>
    </r>
  </si>
  <si>
    <r>
      <t xml:space="preserve">    </t>
    </r>
    <r>
      <rPr>
        <sz val="10"/>
        <rFont val="仿宋"/>
        <family val="3"/>
      </rPr>
      <t>铁路还贷专项</t>
    </r>
  </si>
  <si>
    <r>
      <t xml:space="preserve">    </t>
    </r>
    <r>
      <rPr>
        <sz val="10"/>
        <rFont val="仿宋"/>
        <family val="3"/>
      </rPr>
      <t>铁路安全</t>
    </r>
  </si>
  <si>
    <r>
      <t xml:space="preserve">    </t>
    </r>
    <r>
      <rPr>
        <sz val="10"/>
        <rFont val="仿宋"/>
        <family val="3"/>
      </rPr>
      <t>铁路专项运输</t>
    </r>
  </si>
  <si>
    <r>
      <t xml:space="preserve">    </t>
    </r>
    <r>
      <rPr>
        <sz val="10"/>
        <rFont val="仿宋"/>
        <family val="3"/>
      </rPr>
      <t>行业监管</t>
    </r>
  </si>
  <si>
    <r>
      <t xml:space="preserve">    </t>
    </r>
    <r>
      <rPr>
        <sz val="10"/>
        <rFont val="仿宋"/>
        <family val="3"/>
      </rPr>
      <t>其他铁路运输支出</t>
    </r>
  </si>
  <si>
    <r>
      <t xml:space="preserve">  </t>
    </r>
    <r>
      <rPr>
        <b/>
        <sz val="10"/>
        <rFont val="仿宋"/>
        <family val="3"/>
      </rPr>
      <t>民用航空运输</t>
    </r>
  </si>
  <si>
    <r>
      <t xml:space="preserve">    </t>
    </r>
    <r>
      <rPr>
        <sz val="10"/>
        <rFont val="仿宋"/>
        <family val="3"/>
      </rPr>
      <t>机场建设</t>
    </r>
  </si>
  <si>
    <r>
      <t xml:space="preserve">    </t>
    </r>
    <r>
      <rPr>
        <sz val="10"/>
        <rFont val="仿宋"/>
        <family val="3"/>
      </rPr>
      <t>空管系统建设</t>
    </r>
  </si>
  <si>
    <r>
      <t xml:space="preserve">    </t>
    </r>
    <r>
      <rPr>
        <sz val="10"/>
        <rFont val="仿宋"/>
        <family val="3"/>
      </rPr>
      <t>民航还贷专项支出</t>
    </r>
  </si>
  <si>
    <r>
      <t xml:space="preserve">    </t>
    </r>
    <r>
      <rPr>
        <sz val="10"/>
        <rFont val="仿宋"/>
        <family val="3"/>
      </rPr>
      <t>民用航空安全</t>
    </r>
  </si>
  <si>
    <r>
      <t xml:space="preserve">    </t>
    </r>
    <r>
      <rPr>
        <sz val="10"/>
        <rFont val="仿宋"/>
        <family val="3"/>
      </rPr>
      <t>民航专项运输</t>
    </r>
  </si>
  <si>
    <r>
      <t xml:space="preserve">    </t>
    </r>
    <r>
      <rPr>
        <sz val="10"/>
        <rFont val="仿宋"/>
        <family val="3"/>
      </rPr>
      <t>其他民用航空运输支出</t>
    </r>
  </si>
  <si>
    <r>
      <t xml:space="preserve">  </t>
    </r>
    <r>
      <rPr>
        <b/>
        <sz val="10"/>
        <rFont val="仿宋"/>
        <family val="3"/>
      </rPr>
      <t>成品油价格改革对交通运输的补贴</t>
    </r>
  </si>
  <si>
    <r>
      <t xml:space="preserve">    </t>
    </r>
    <r>
      <rPr>
        <sz val="10"/>
        <rFont val="仿宋"/>
        <family val="3"/>
      </rPr>
      <t>对城市公交的补贴</t>
    </r>
  </si>
  <si>
    <r>
      <t xml:space="preserve">    </t>
    </r>
    <r>
      <rPr>
        <sz val="10"/>
        <rFont val="仿宋"/>
        <family val="3"/>
      </rPr>
      <t>对农村道路客运的补贴</t>
    </r>
  </si>
  <si>
    <r>
      <t xml:space="preserve">    </t>
    </r>
    <r>
      <rPr>
        <sz val="10"/>
        <rFont val="仿宋"/>
        <family val="3"/>
      </rPr>
      <t>对出租车的补贴</t>
    </r>
  </si>
  <si>
    <r>
      <t xml:space="preserve">    </t>
    </r>
    <r>
      <rPr>
        <sz val="10"/>
        <rFont val="仿宋"/>
        <family val="3"/>
      </rPr>
      <t>成品油价格改革补贴其他支出</t>
    </r>
  </si>
  <si>
    <r>
      <t xml:space="preserve">  </t>
    </r>
    <r>
      <rPr>
        <b/>
        <sz val="10"/>
        <rFont val="仿宋"/>
        <family val="3"/>
      </rPr>
      <t>邮政业支出</t>
    </r>
  </si>
  <si>
    <r>
      <t xml:space="preserve">    </t>
    </r>
    <r>
      <rPr>
        <sz val="10"/>
        <rFont val="仿宋"/>
        <family val="3"/>
      </rPr>
      <t>邮政普遍服务与特殊服务</t>
    </r>
  </si>
  <si>
    <r>
      <t xml:space="preserve">    </t>
    </r>
    <r>
      <rPr>
        <sz val="10"/>
        <rFont val="仿宋"/>
        <family val="3"/>
      </rPr>
      <t>其他邮政业支出</t>
    </r>
  </si>
  <si>
    <r>
      <t xml:space="preserve">  </t>
    </r>
    <r>
      <rPr>
        <b/>
        <sz val="10"/>
        <rFont val="仿宋"/>
        <family val="3"/>
      </rPr>
      <t>车辆购置税支出</t>
    </r>
  </si>
  <si>
    <r>
      <t xml:space="preserve">    </t>
    </r>
    <r>
      <rPr>
        <sz val="10"/>
        <rFont val="仿宋"/>
        <family val="3"/>
      </rPr>
      <t>车辆购置税用于公路等基础设施建设支出</t>
    </r>
  </si>
  <si>
    <r>
      <t xml:space="preserve">    </t>
    </r>
    <r>
      <rPr>
        <sz val="10"/>
        <rFont val="仿宋"/>
        <family val="3"/>
      </rPr>
      <t>车辆购置税用于农村公路建设支出</t>
    </r>
  </si>
  <si>
    <r>
      <t xml:space="preserve">    </t>
    </r>
    <r>
      <rPr>
        <sz val="10"/>
        <rFont val="仿宋"/>
        <family val="3"/>
      </rPr>
      <t>车辆购置税用于老旧汽车报废更新补贴</t>
    </r>
  </si>
  <si>
    <r>
      <t xml:space="preserve">    </t>
    </r>
    <r>
      <rPr>
        <sz val="10"/>
        <rFont val="仿宋"/>
        <family val="3"/>
      </rPr>
      <t>车辆购置税其他支出</t>
    </r>
  </si>
  <si>
    <r>
      <t xml:space="preserve">  </t>
    </r>
    <r>
      <rPr>
        <b/>
        <sz val="10"/>
        <rFont val="仿宋"/>
        <family val="3"/>
      </rPr>
      <t>其他交通运输支出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</si>
  <si>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公共交通运营补助</t>
    </r>
  </si>
  <si>
    <r>
      <t xml:space="preserve">    </t>
    </r>
    <r>
      <rPr>
        <sz val="10"/>
        <rFont val="仿宋"/>
        <family val="3"/>
      </rPr>
      <t>其他交通运输支出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</si>
  <si>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资源勘探工业信息等支出</t>
  </si>
  <si>
    <r>
      <t xml:space="preserve">  </t>
    </r>
    <r>
      <rPr>
        <b/>
        <sz val="10"/>
        <rFont val="仿宋"/>
        <family val="3"/>
      </rPr>
      <t>资源勘探开发</t>
    </r>
  </si>
  <si>
    <r>
      <t xml:space="preserve">    </t>
    </r>
    <r>
      <rPr>
        <sz val="10"/>
        <rFont val="仿宋"/>
        <family val="3"/>
      </rPr>
      <t>煤炭勘探开采和洗选</t>
    </r>
  </si>
  <si>
    <r>
      <t xml:space="preserve">    </t>
    </r>
    <r>
      <rPr>
        <sz val="10"/>
        <rFont val="仿宋"/>
        <family val="3"/>
      </rPr>
      <t>石油和天然气勘探开采</t>
    </r>
  </si>
  <si>
    <r>
      <t xml:space="preserve">    </t>
    </r>
    <r>
      <rPr>
        <sz val="10"/>
        <rFont val="仿宋"/>
        <family val="3"/>
      </rPr>
      <t>黑色金属矿勘探和采选</t>
    </r>
  </si>
  <si>
    <r>
      <t xml:space="preserve">    </t>
    </r>
    <r>
      <rPr>
        <sz val="10"/>
        <rFont val="仿宋"/>
        <family val="3"/>
      </rPr>
      <t>有色金属矿勘探和采选</t>
    </r>
  </si>
  <si>
    <r>
      <t xml:space="preserve">    </t>
    </r>
    <r>
      <rPr>
        <sz val="10"/>
        <rFont val="仿宋"/>
        <family val="3"/>
      </rPr>
      <t>非金属矿勘探和采选</t>
    </r>
  </si>
  <si>
    <r>
      <t xml:space="preserve">    </t>
    </r>
    <r>
      <rPr>
        <sz val="10"/>
        <rFont val="仿宋"/>
        <family val="3"/>
      </rPr>
      <t>其他资源勘探业支出</t>
    </r>
  </si>
  <si>
    <r>
      <t xml:space="preserve">  </t>
    </r>
    <r>
      <rPr>
        <b/>
        <sz val="10"/>
        <rFont val="仿宋"/>
        <family val="3"/>
      </rPr>
      <t>制造业</t>
    </r>
  </si>
  <si>
    <r>
      <t xml:space="preserve">    </t>
    </r>
    <r>
      <rPr>
        <sz val="10"/>
        <rFont val="仿宋"/>
        <family val="3"/>
      </rPr>
      <t>纺织业</t>
    </r>
  </si>
  <si>
    <r>
      <t xml:space="preserve">    </t>
    </r>
    <r>
      <rPr>
        <sz val="10"/>
        <rFont val="仿宋"/>
        <family val="3"/>
      </rPr>
      <t>医药制造业</t>
    </r>
  </si>
  <si>
    <r>
      <t xml:space="preserve">    </t>
    </r>
    <r>
      <rPr>
        <sz val="10"/>
        <rFont val="仿宋"/>
        <family val="3"/>
      </rPr>
      <t>非金属矿物制品业</t>
    </r>
  </si>
  <si>
    <r>
      <t xml:space="preserve">    </t>
    </r>
    <r>
      <rPr>
        <sz val="10"/>
        <rFont val="仿宋"/>
        <family val="3"/>
      </rPr>
      <t>通信设备、计算机及其他电子设备制造业</t>
    </r>
  </si>
  <si>
    <r>
      <t xml:space="preserve">    </t>
    </r>
    <r>
      <rPr>
        <sz val="10"/>
        <rFont val="仿宋"/>
        <family val="3"/>
      </rPr>
      <t>交通运输设备制造业</t>
    </r>
  </si>
  <si>
    <r>
      <t xml:space="preserve">    </t>
    </r>
    <r>
      <rPr>
        <sz val="10"/>
        <rFont val="仿宋"/>
        <family val="3"/>
      </rPr>
      <t>电气机械及器材制造业</t>
    </r>
  </si>
  <si>
    <r>
      <t xml:space="preserve">    </t>
    </r>
    <r>
      <rPr>
        <sz val="10"/>
        <rFont val="仿宋"/>
        <family val="3"/>
      </rPr>
      <t>工艺品及其他制造业</t>
    </r>
  </si>
  <si>
    <r>
      <t xml:space="preserve">    </t>
    </r>
    <r>
      <rPr>
        <sz val="10"/>
        <rFont val="仿宋"/>
        <family val="3"/>
      </rPr>
      <t>石油加工、炼焦及核燃料加工业</t>
    </r>
  </si>
  <si>
    <r>
      <t xml:space="preserve">    </t>
    </r>
    <r>
      <rPr>
        <sz val="10"/>
        <rFont val="仿宋"/>
        <family val="3"/>
      </rPr>
      <t>化学原料及化学制品制造业</t>
    </r>
  </si>
  <si>
    <r>
      <t xml:space="preserve">    </t>
    </r>
    <r>
      <rPr>
        <sz val="10"/>
        <rFont val="仿宋"/>
        <family val="3"/>
      </rPr>
      <t>黑色金属冶炼及压延加工业</t>
    </r>
  </si>
  <si>
    <r>
      <t xml:space="preserve">    </t>
    </r>
    <r>
      <rPr>
        <sz val="10"/>
        <rFont val="仿宋"/>
        <family val="3"/>
      </rPr>
      <t>有色金属冶炼及压延加工业</t>
    </r>
  </si>
  <si>
    <r>
      <t xml:space="preserve">    </t>
    </r>
    <r>
      <rPr>
        <sz val="10"/>
        <rFont val="仿宋"/>
        <family val="3"/>
      </rPr>
      <t>其他制造业支出</t>
    </r>
  </si>
  <si>
    <r>
      <t xml:space="preserve">  </t>
    </r>
    <r>
      <rPr>
        <b/>
        <sz val="10"/>
        <rFont val="仿宋"/>
        <family val="3"/>
      </rPr>
      <t>建筑业</t>
    </r>
  </si>
  <si>
    <r>
      <t xml:space="preserve">    </t>
    </r>
    <r>
      <rPr>
        <sz val="10"/>
        <rFont val="仿宋"/>
        <family val="3"/>
      </rPr>
      <t>其他建筑业支出</t>
    </r>
  </si>
  <si>
    <r>
      <t xml:space="preserve">  </t>
    </r>
    <r>
      <rPr>
        <b/>
        <sz val="10"/>
        <rFont val="仿宋"/>
        <family val="3"/>
      </rPr>
      <t>工业和信息产业监管</t>
    </r>
  </si>
  <si>
    <r>
      <t xml:space="preserve">    </t>
    </r>
    <r>
      <rPr>
        <sz val="10"/>
        <rFont val="仿宋"/>
        <family val="3"/>
      </rPr>
      <t>战备应急</t>
    </r>
  </si>
  <si>
    <r>
      <t xml:space="preserve">    </t>
    </r>
    <r>
      <rPr>
        <sz val="10"/>
        <rFont val="仿宋"/>
        <family val="3"/>
      </rPr>
      <t>专用通信</t>
    </r>
  </si>
  <si>
    <r>
      <t xml:space="preserve">    </t>
    </r>
    <r>
      <rPr>
        <sz val="10"/>
        <rFont val="仿宋"/>
        <family val="3"/>
      </rPr>
      <t>无线电及信息通信监管</t>
    </r>
  </si>
  <si>
    <r>
      <t xml:space="preserve">    </t>
    </r>
    <r>
      <rPr>
        <sz val="10"/>
        <rFont val="仿宋"/>
        <family val="3"/>
      </rPr>
      <t>工程建设及运行维护</t>
    </r>
  </si>
  <si>
    <r>
      <t xml:space="preserve">    </t>
    </r>
    <r>
      <rPr>
        <sz val="10"/>
        <rFont val="仿宋"/>
        <family val="3"/>
      </rPr>
      <t>产业发展</t>
    </r>
  </si>
  <si>
    <r>
      <t xml:space="preserve">    </t>
    </r>
    <r>
      <rPr>
        <sz val="10"/>
        <rFont val="仿宋"/>
        <family val="3"/>
      </rPr>
      <t>其他工业和信息产业监管支出</t>
    </r>
  </si>
  <si>
    <r>
      <t xml:space="preserve">  </t>
    </r>
    <r>
      <rPr>
        <b/>
        <sz val="10"/>
        <rFont val="仿宋"/>
        <family val="3"/>
      </rPr>
      <t>国有资产监管</t>
    </r>
  </si>
  <si>
    <r>
      <t xml:space="preserve">    </t>
    </r>
    <r>
      <rPr>
        <sz val="10"/>
        <rFont val="仿宋"/>
        <family val="3"/>
      </rPr>
      <t>国有企业监事会专项</t>
    </r>
  </si>
  <si>
    <r>
      <t xml:space="preserve">    </t>
    </r>
    <r>
      <rPr>
        <sz val="10"/>
        <rFont val="仿宋"/>
        <family val="3"/>
      </rPr>
      <t>中央企业专项管理</t>
    </r>
  </si>
  <si>
    <r>
      <t xml:space="preserve">    </t>
    </r>
    <r>
      <rPr>
        <sz val="10"/>
        <rFont val="仿宋"/>
        <family val="3"/>
      </rPr>
      <t>其他国有资产监管支出</t>
    </r>
  </si>
  <si>
    <r>
      <t xml:space="preserve">  </t>
    </r>
    <r>
      <rPr>
        <b/>
        <sz val="10"/>
        <rFont val="仿宋"/>
        <family val="3"/>
      </rPr>
      <t>支持中小企业发展和管理支出</t>
    </r>
  </si>
  <si>
    <r>
      <t xml:space="preserve">    </t>
    </r>
    <r>
      <rPr>
        <sz val="10"/>
        <rFont val="仿宋"/>
        <family val="3"/>
      </rPr>
      <t>科技型中小企业技术创新基金</t>
    </r>
  </si>
  <si>
    <r>
      <t xml:space="preserve">    </t>
    </r>
    <r>
      <rPr>
        <sz val="10"/>
        <rFont val="仿宋"/>
        <family val="3"/>
      </rPr>
      <t>中小企业发展专项</t>
    </r>
  </si>
  <si>
    <r>
      <t xml:space="preserve">    </t>
    </r>
    <r>
      <rPr>
        <sz val="10"/>
        <rFont val="仿宋"/>
        <family val="3"/>
      </rPr>
      <t>减免房租补贴</t>
    </r>
  </si>
  <si>
    <r>
      <t xml:space="preserve">    </t>
    </r>
    <r>
      <rPr>
        <sz val="10"/>
        <rFont val="仿宋"/>
        <family val="3"/>
      </rPr>
      <t>其他支持中小企业发展和管理支出</t>
    </r>
  </si>
  <si>
    <r>
      <t xml:space="preserve">  </t>
    </r>
    <r>
      <rPr>
        <b/>
        <sz val="10"/>
        <rFont val="仿宋"/>
        <family val="3"/>
      </rPr>
      <t>其他资源勘探工业信息等支出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</si>
  <si>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黄金事务</t>
    </r>
  </si>
  <si>
    <r>
      <t xml:space="preserve">    </t>
    </r>
    <r>
      <rPr>
        <sz val="10"/>
        <rFont val="仿宋"/>
        <family val="3"/>
      </rPr>
      <t>技术改造支出</t>
    </r>
  </si>
  <si>
    <r>
      <t xml:space="preserve">    </t>
    </r>
    <r>
      <rPr>
        <sz val="10"/>
        <rFont val="仿宋"/>
        <family val="3"/>
      </rPr>
      <t>中药材扶持资金支出</t>
    </r>
  </si>
  <si>
    <r>
      <t xml:space="preserve">    </t>
    </r>
    <r>
      <rPr>
        <sz val="10"/>
        <rFont val="仿宋"/>
        <family val="3"/>
      </rPr>
      <t>重点产业振兴和技术改造项目贷款贴息</t>
    </r>
  </si>
  <si>
    <r>
      <t xml:space="preserve">    </t>
    </r>
    <r>
      <rPr>
        <sz val="10"/>
        <rFont val="仿宋"/>
        <family val="3"/>
      </rPr>
      <t>其他资源勘探工业信息等支出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</si>
  <si>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商业服务业等支出</t>
  </si>
  <si>
    <r>
      <t xml:space="preserve">  </t>
    </r>
    <r>
      <rPr>
        <b/>
        <sz val="10"/>
        <rFont val="仿宋"/>
        <family val="3"/>
      </rPr>
      <t>商业流通事务</t>
    </r>
  </si>
  <si>
    <r>
      <t xml:space="preserve">    </t>
    </r>
    <r>
      <rPr>
        <sz val="10"/>
        <rFont val="仿宋"/>
        <family val="3"/>
      </rPr>
      <t>食品流通安全补贴</t>
    </r>
  </si>
  <si>
    <r>
      <t xml:space="preserve">    </t>
    </r>
    <r>
      <rPr>
        <sz val="10"/>
        <rFont val="仿宋"/>
        <family val="3"/>
      </rPr>
      <t>市场监测及信息管理</t>
    </r>
  </si>
  <si>
    <r>
      <t xml:space="preserve">    </t>
    </r>
    <r>
      <rPr>
        <sz val="10"/>
        <rFont val="仿宋"/>
        <family val="3"/>
      </rPr>
      <t>民贸企业补贴</t>
    </r>
  </si>
  <si>
    <r>
      <t xml:space="preserve">    </t>
    </r>
    <r>
      <rPr>
        <sz val="10"/>
        <rFont val="仿宋"/>
        <family val="3"/>
      </rPr>
      <t>民贸民品贷款贴息</t>
    </r>
  </si>
  <si>
    <r>
      <t xml:space="preserve">    </t>
    </r>
    <r>
      <rPr>
        <sz val="10"/>
        <rFont val="仿宋"/>
        <family val="3"/>
      </rPr>
      <t>其他商业流通事务支出</t>
    </r>
  </si>
  <si>
    <r>
      <t xml:space="preserve">  </t>
    </r>
    <r>
      <rPr>
        <b/>
        <sz val="10"/>
        <rFont val="仿宋"/>
        <family val="3"/>
      </rPr>
      <t>涉外发展服务支出</t>
    </r>
  </si>
  <si>
    <r>
      <t xml:space="preserve">    </t>
    </r>
    <r>
      <rPr>
        <sz val="10"/>
        <rFont val="仿宋"/>
        <family val="3"/>
      </rPr>
      <t>外商投资环境建设补助资金</t>
    </r>
  </si>
  <si>
    <r>
      <t xml:space="preserve">    </t>
    </r>
    <r>
      <rPr>
        <sz val="10"/>
        <rFont val="仿宋"/>
        <family val="3"/>
      </rPr>
      <t>其他涉外发展服务支出</t>
    </r>
  </si>
  <si>
    <r>
      <t xml:space="preserve">  </t>
    </r>
    <r>
      <rPr>
        <b/>
        <sz val="10"/>
        <rFont val="仿宋"/>
        <family val="3"/>
      </rPr>
      <t>其他商业服务业等支出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</si>
  <si>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服务业基础设施建设</t>
    </r>
  </si>
  <si>
    <r>
      <t xml:space="preserve">    </t>
    </r>
    <r>
      <rPr>
        <sz val="10"/>
        <rFont val="仿宋"/>
        <family val="3"/>
      </rPr>
      <t>其他商业服务业等支出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</si>
  <si>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金融支出</t>
  </si>
  <si>
    <r>
      <t xml:space="preserve">  </t>
    </r>
    <r>
      <rPr>
        <b/>
        <sz val="10"/>
        <rFont val="仿宋"/>
        <family val="3"/>
      </rPr>
      <t>金融部门行政支出</t>
    </r>
  </si>
  <si>
    <r>
      <t xml:space="preserve">    </t>
    </r>
    <r>
      <rPr>
        <sz val="10"/>
        <rFont val="仿宋"/>
        <family val="3"/>
      </rPr>
      <t>安全防卫</t>
    </r>
  </si>
  <si>
    <r>
      <t xml:space="preserve">    </t>
    </r>
    <r>
      <rPr>
        <sz val="10"/>
        <rFont val="仿宋"/>
        <family val="3"/>
      </rPr>
      <t>金融部门其他行政支出</t>
    </r>
  </si>
  <si>
    <r>
      <t xml:space="preserve">  </t>
    </r>
    <r>
      <rPr>
        <b/>
        <sz val="10"/>
        <rFont val="仿宋"/>
        <family val="3"/>
      </rPr>
      <t>金融部门监管支出</t>
    </r>
  </si>
  <si>
    <r>
      <t xml:space="preserve">    </t>
    </r>
    <r>
      <rPr>
        <sz val="10"/>
        <rFont val="仿宋"/>
        <family val="3"/>
      </rPr>
      <t>货币发行</t>
    </r>
  </si>
  <si>
    <r>
      <t xml:space="preserve">    </t>
    </r>
    <r>
      <rPr>
        <sz val="10"/>
        <rFont val="仿宋"/>
        <family val="3"/>
      </rPr>
      <t>金融服务</t>
    </r>
  </si>
  <si>
    <r>
      <t xml:space="preserve">    </t>
    </r>
    <r>
      <rPr>
        <sz val="10"/>
        <rFont val="仿宋"/>
        <family val="3"/>
      </rPr>
      <t>反假币</t>
    </r>
  </si>
  <si>
    <r>
      <t xml:space="preserve">    </t>
    </r>
    <r>
      <rPr>
        <sz val="10"/>
        <rFont val="仿宋"/>
        <family val="3"/>
      </rPr>
      <t>重点金融机构监管</t>
    </r>
  </si>
  <si>
    <r>
      <t xml:space="preserve">    </t>
    </r>
    <r>
      <rPr>
        <sz val="10"/>
        <rFont val="仿宋"/>
        <family val="3"/>
      </rPr>
      <t>金融稽查与案件处理</t>
    </r>
  </si>
  <si>
    <r>
      <t xml:space="preserve">    </t>
    </r>
    <r>
      <rPr>
        <sz val="10"/>
        <rFont val="仿宋"/>
        <family val="3"/>
      </rPr>
      <t>金融行业电子化建设</t>
    </r>
  </si>
  <si>
    <r>
      <t xml:space="preserve">    </t>
    </r>
    <r>
      <rPr>
        <sz val="10"/>
        <rFont val="仿宋"/>
        <family val="3"/>
      </rPr>
      <t>从业人员资格考试</t>
    </r>
  </si>
  <si>
    <r>
      <t xml:space="preserve">    </t>
    </r>
    <r>
      <rPr>
        <sz val="10"/>
        <rFont val="仿宋"/>
        <family val="3"/>
      </rPr>
      <t>反洗钱</t>
    </r>
  </si>
  <si>
    <r>
      <t xml:space="preserve">    </t>
    </r>
    <r>
      <rPr>
        <sz val="10"/>
        <rFont val="仿宋"/>
        <family val="3"/>
      </rPr>
      <t>金融部门其他监管支出</t>
    </r>
  </si>
  <si>
    <r>
      <t xml:space="preserve">  </t>
    </r>
    <r>
      <rPr>
        <b/>
        <sz val="10"/>
        <rFont val="仿宋"/>
        <family val="3"/>
      </rPr>
      <t>金融发展支出</t>
    </r>
  </si>
  <si>
    <r>
      <t xml:space="preserve">    </t>
    </r>
    <r>
      <rPr>
        <sz val="10"/>
        <rFont val="仿宋"/>
        <family val="3"/>
      </rPr>
      <t>政策性银行亏损补贴</t>
    </r>
  </si>
  <si>
    <r>
      <t xml:space="preserve">    </t>
    </r>
    <r>
      <rPr>
        <sz val="10"/>
        <rFont val="仿宋"/>
        <family val="3"/>
      </rPr>
      <t>利息费用补贴支出</t>
    </r>
  </si>
  <si>
    <r>
      <t xml:space="preserve">    </t>
    </r>
    <r>
      <rPr>
        <sz val="10"/>
        <rFont val="仿宋"/>
        <family val="3"/>
      </rPr>
      <t>补充资本金</t>
    </r>
  </si>
  <si>
    <r>
      <t xml:space="preserve">    </t>
    </r>
    <r>
      <rPr>
        <sz val="10"/>
        <rFont val="仿宋"/>
        <family val="3"/>
      </rPr>
      <t>风险基金补助</t>
    </r>
  </si>
  <si>
    <r>
      <t xml:space="preserve">    </t>
    </r>
    <r>
      <rPr>
        <sz val="10"/>
        <rFont val="仿宋"/>
        <family val="3"/>
      </rPr>
      <t>其他金融发展支出</t>
    </r>
  </si>
  <si>
    <r>
      <t xml:space="preserve">  </t>
    </r>
    <r>
      <rPr>
        <b/>
        <sz val="10"/>
        <rFont val="仿宋"/>
        <family val="3"/>
      </rPr>
      <t>金融调控支出</t>
    </r>
  </si>
  <si>
    <r>
      <t xml:space="preserve">    </t>
    </r>
    <r>
      <rPr>
        <sz val="10"/>
        <rFont val="仿宋"/>
        <family val="3"/>
      </rPr>
      <t>中央银行亏损补贴</t>
    </r>
  </si>
  <si>
    <r>
      <t xml:space="preserve">    </t>
    </r>
    <r>
      <rPr>
        <sz val="10"/>
        <rFont val="仿宋"/>
        <family val="3"/>
      </rPr>
      <t>其他金融调控支出</t>
    </r>
  </si>
  <si>
    <r>
      <t xml:space="preserve">  </t>
    </r>
    <r>
      <rPr>
        <b/>
        <sz val="10"/>
        <rFont val="仿宋"/>
        <family val="3"/>
      </rPr>
      <t>其他金融支出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</si>
  <si>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重点企业贷款贴息</t>
    </r>
  </si>
  <si>
    <r>
      <t xml:space="preserve">    </t>
    </r>
    <r>
      <rPr>
        <sz val="10"/>
        <rFont val="仿宋"/>
        <family val="3"/>
      </rPr>
      <t>其他金融支出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</si>
  <si>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援助其他地区支出</t>
  </si>
  <si>
    <r>
      <t xml:space="preserve">  </t>
    </r>
    <r>
      <rPr>
        <b/>
        <sz val="10"/>
        <rFont val="仿宋"/>
        <family val="3"/>
      </rPr>
      <t>一般公共服务</t>
    </r>
  </si>
  <si>
    <r>
      <t xml:space="preserve">  </t>
    </r>
    <r>
      <rPr>
        <b/>
        <sz val="10"/>
        <rFont val="仿宋"/>
        <family val="3"/>
      </rPr>
      <t>教育</t>
    </r>
  </si>
  <si>
    <r>
      <t xml:space="preserve">  </t>
    </r>
    <r>
      <rPr>
        <b/>
        <sz val="10"/>
        <rFont val="仿宋"/>
        <family val="3"/>
      </rPr>
      <t>文化体育与传媒</t>
    </r>
  </si>
  <si>
    <r>
      <t xml:space="preserve">  </t>
    </r>
    <r>
      <rPr>
        <b/>
        <sz val="10"/>
        <rFont val="仿宋"/>
        <family val="3"/>
      </rPr>
      <t>医疗卫生</t>
    </r>
  </si>
  <si>
    <r>
      <t xml:space="preserve">  </t>
    </r>
    <r>
      <rPr>
        <b/>
        <sz val="10"/>
        <rFont val="仿宋"/>
        <family val="3"/>
      </rPr>
      <t>节能环保</t>
    </r>
  </si>
  <si>
    <r>
      <t xml:space="preserve">  </t>
    </r>
    <r>
      <rPr>
        <b/>
        <sz val="10"/>
        <rFont val="仿宋"/>
        <family val="3"/>
      </rPr>
      <t>农业</t>
    </r>
  </si>
  <si>
    <r>
      <t xml:space="preserve">  </t>
    </r>
    <r>
      <rPr>
        <b/>
        <sz val="10"/>
        <rFont val="仿宋"/>
        <family val="3"/>
      </rPr>
      <t>交通运输</t>
    </r>
  </si>
  <si>
    <r>
      <t xml:space="preserve">  </t>
    </r>
    <r>
      <rPr>
        <b/>
        <sz val="10"/>
        <rFont val="仿宋"/>
        <family val="3"/>
      </rPr>
      <t>住房保障</t>
    </r>
  </si>
  <si>
    <r>
      <t xml:space="preserve">  </t>
    </r>
    <r>
      <rPr>
        <b/>
        <sz val="10"/>
        <rFont val="仿宋"/>
        <family val="3"/>
      </rPr>
      <t>其他支出</t>
    </r>
  </si>
  <si>
    <t>自然资源海洋气象等支出</t>
  </si>
  <si>
    <r>
      <t xml:space="preserve">  </t>
    </r>
    <r>
      <rPr>
        <b/>
        <sz val="10"/>
        <rFont val="仿宋"/>
        <family val="3"/>
      </rPr>
      <t>自然资源事务</t>
    </r>
  </si>
  <si>
    <r>
      <t xml:space="preserve">    </t>
    </r>
    <r>
      <rPr>
        <sz val="10"/>
        <rFont val="仿宋"/>
        <family val="3"/>
      </rPr>
      <t>自然资源规划及管理</t>
    </r>
  </si>
  <si>
    <r>
      <t xml:space="preserve">    </t>
    </r>
    <r>
      <rPr>
        <sz val="10"/>
        <rFont val="仿宋"/>
        <family val="3"/>
      </rPr>
      <t>自然资源利用与保护</t>
    </r>
  </si>
  <si>
    <r>
      <t xml:space="preserve">    </t>
    </r>
    <r>
      <rPr>
        <sz val="10"/>
        <rFont val="仿宋"/>
        <family val="3"/>
      </rPr>
      <t>自然资源社会公益服务</t>
    </r>
  </si>
  <si>
    <r>
      <t xml:space="preserve">    </t>
    </r>
    <r>
      <rPr>
        <sz val="10"/>
        <rFont val="仿宋"/>
        <family val="3"/>
      </rPr>
      <t>自然资源行业业务管理</t>
    </r>
  </si>
  <si>
    <r>
      <t xml:space="preserve">    </t>
    </r>
    <r>
      <rPr>
        <sz val="10"/>
        <rFont val="仿宋"/>
        <family val="3"/>
      </rPr>
      <t>自然资源调查与确权登记</t>
    </r>
  </si>
  <si>
    <r>
      <t xml:space="preserve">    </t>
    </r>
    <r>
      <rPr>
        <sz val="10"/>
        <rFont val="仿宋"/>
        <family val="3"/>
      </rPr>
      <t>土地资源储备支出</t>
    </r>
  </si>
  <si>
    <r>
      <t xml:space="preserve">    </t>
    </r>
    <r>
      <rPr>
        <sz val="10"/>
        <rFont val="仿宋"/>
        <family val="3"/>
      </rPr>
      <t>地质矿产资源与环境调查</t>
    </r>
  </si>
  <si>
    <t>　　地质勘查与矿产资源管理</t>
  </si>
  <si>
    <r>
      <t xml:space="preserve">    </t>
    </r>
    <r>
      <rPr>
        <sz val="10"/>
        <rFont val="仿宋"/>
        <family val="3"/>
      </rPr>
      <t>地质转产项目财政贴息</t>
    </r>
  </si>
  <si>
    <r>
      <t xml:space="preserve">    </t>
    </r>
    <r>
      <rPr>
        <sz val="10"/>
        <rFont val="仿宋"/>
        <family val="3"/>
      </rPr>
      <t>国外风险勘查</t>
    </r>
  </si>
  <si>
    <r>
      <t xml:space="preserve">    </t>
    </r>
    <r>
      <rPr>
        <sz val="10"/>
        <rFont val="仿宋"/>
        <family val="3"/>
      </rPr>
      <t>地质勘查基金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周转金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支出</t>
    </r>
  </si>
  <si>
    <r>
      <t xml:space="preserve">    </t>
    </r>
    <r>
      <rPr>
        <sz val="10"/>
        <rFont val="仿宋"/>
        <family val="3"/>
      </rPr>
      <t>海域与海岛管理</t>
    </r>
  </si>
  <si>
    <r>
      <t xml:space="preserve">    </t>
    </r>
    <r>
      <rPr>
        <sz val="10"/>
        <rFont val="仿宋"/>
        <family val="3"/>
      </rPr>
      <t>自然资源国际合作与海洋权益维护</t>
    </r>
  </si>
  <si>
    <r>
      <t xml:space="preserve">    </t>
    </r>
    <r>
      <rPr>
        <sz val="10"/>
        <rFont val="仿宋"/>
        <family val="3"/>
      </rPr>
      <t>自然资源卫星</t>
    </r>
  </si>
  <si>
    <r>
      <t xml:space="preserve">    </t>
    </r>
    <r>
      <rPr>
        <sz val="10"/>
        <rFont val="仿宋"/>
        <family val="3"/>
      </rPr>
      <t>极地考察</t>
    </r>
  </si>
  <si>
    <r>
      <t xml:space="preserve">    </t>
    </r>
    <r>
      <rPr>
        <sz val="10"/>
        <rFont val="仿宋"/>
        <family val="3"/>
      </rPr>
      <t>深海调查与资源开发</t>
    </r>
  </si>
  <si>
    <r>
      <t xml:space="preserve">    </t>
    </r>
    <r>
      <rPr>
        <sz val="10"/>
        <rFont val="仿宋"/>
        <family val="3"/>
      </rPr>
      <t>海港航标维护</t>
    </r>
  </si>
  <si>
    <r>
      <t xml:space="preserve">    </t>
    </r>
    <r>
      <rPr>
        <sz val="10"/>
        <rFont val="仿宋"/>
        <family val="3"/>
      </rPr>
      <t>海水淡化</t>
    </r>
  </si>
  <si>
    <r>
      <t xml:space="preserve">    </t>
    </r>
    <r>
      <rPr>
        <sz val="10"/>
        <rFont val="仿宋"/>
        <family val="3"/>
      </rPr>
      <t>无居民海岛使用金支出</t>
    </r>
  </si>
  <si>
    <r>
      <t xml:space="preserve">    </t>
    </r>
    <r>
      <rPr>
        <sz val="10"/>
        <rFont val="仿宋"/>
        <family val="3"/>
      </rPr>
      <t>海洋战略规划与预警监测</t>
    </r>
  </si>
  <si>
    <r>
      <t xml:space="preserve">    </t>
    </r>
    <r>
      <rPr>
        <sz val="10"/>
        <rFont val="仿宋"/>
        <family val="3"/>
      </rPr>
      <t>基础测绘与地理信息监管</t>
    </r>
  </si>
  <si>
    <r>
      <t xml:space="preserve">    </t>
    </r>
    <r>
      <rPr>
        <sz val="10"/>
        <rFont val="仿宋"/>
        <family val="3"/>
      </rPr>
      <t>其他自然资源事务支出</t>
    </r>
  </si>
  <si>
    <r>
      <t xml:space="preserve">  </t>
    </r>
    <r>
      <rPr>
        <b/>
        <sz val="10"/>
        <rFont val="仿宋"/>
        <family val="3"/>
      </rPr>
      <t>气象事务</t>
    </r>
  </si>
  <si>
    <r>
      <t xml:space="preserve">    </t>
    </r>
    <r>
      <rPr>
        <sz val="10"/>
        <rFont val="仿宋"/>
        <family val="3"/>
      </rPr>
      <t>气象事业机构</t>
    </r>
  </si>
  <si>
    <r>
      <t xml:space="preserve">    </t>
    </r>
    <r>
      <rPr>
        <sz val="10"/>
        <rFont val="仿宋"/>
        <family val="3"/>
      </rPr>
      <t>气象探测</t>
    </r>
  </si>
  <si>
    <r>
      <t xml:space="preserve">    </t>
    </r>
    <r>
      <rPr>
        <sz val="10"/>
        <rFont val="仿宋"/>
        <family val="3"/>
      </rPr>
      <t>气象信息传输及管理</t>
    </r>
  </si>
  <si>
    <r>
      <t xml:space="preserve">    </t>
    </r>
    <r>
      <rPr>
        <sz val="10"/>
        <rFont val="仿宋"/>
        <family val="3"/>
      </rPr>
      <t>气象预报预测</t>
    </r>
  </si>
  <si>
    <r>
      <t xml:space="preserve">    </t>
    </r>
    <r>
      <rPr>
        <sz val="10"/>
        <rFont val="仿宋"/>
        <family val="3"/>
      </rPr>
      <t>气象服务</t>
    </r>
  </si>
  <si>
    <r>
      <t xml:space="preserve">    </t>
    </r>
    <r>
      <rPr>
        <sz val="10"/>
        <rFont val="仿宋"/>
        <family val="3"/>
      </rPr>
      <t>气象装备保障维护</t>
    </r>
  </si>
  <si>
    <r>
      <t xml:space="preserve">    </t>
    </r>
    <r>
      <rPr>
        <sz val="10"/>
        <rFont val="仿宋"/>
        <family val="3"/>
      </rPr>
      <t>气象基础设施建设与维修</t>
    </r>
  </si>
  <si>
    <r>
      <t xml:space="preserve">    </t>
    </r>
    <r>
      <rPr>
        <sz val="10"/>
        <rFont val="仿宋"/>
        <family val="3"/>
      </rPr>
      <t>气象卫星</t>
    </r>
  </si>
  <si>
    <r>
      <t xml:space="preserve">    </t>
    </r>
    <r>
      <rPr>
        <sz val="10"/>
        <rFont val="仿宋"/>
        <family val="3"/>
      </rPr>
      <t>气象法规与标准</t>
    </r>
  </si>
  <si>
    <r>
      <t xml:space="preserve">    </t>
    </r>
    <r>
      <rPr>
        <sz val="10"/>
        <rFont val="仿宋"/>
        <family val="3"/>
      </rPr>
      <t>气象资金审计稽查</t>
    </r>
  </si>
  <si>
    <r>
      <t xml:space="preserve">    </t>
    </r>
    <r>
      <rPr>
        <sz val="10"/>
        <rFont val="仿宋"/>
        <family val="3"/>
      </rPr>
      <t>其他气象事务支出</t>
    </r>
  </si>
  <si>
    <r>
      <t xml:space="preserve">  </t>
    </r>
    <r>
      <rPr>
        <b/>
        <sz val="10"/>
        <rFont val="仿宋"/>
        <family val="3"/>
      </rPr>
      <t>其他自然资源海洋气象等支出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</si>
  <si>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其他自然资源海洋气象等支出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</si>
  <si>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住房保障支出</t>
  </si>
  <si>
    <r>
      <t xml:space="preserve">  </t>
    </r>
    <r>
      <rPr>
        <b/>
        <sz val="10"/>
        <rFont val="仿宋"/>
        <family val="3"/>
      </rPr>
      <t>保障性安居工程支出</t>
    </r>
  </si>
  <si>
    <r>
      <t xml:space="preserve">    </t>
    </r>
    <r>
      <rPr>
        <sz val="10"/>
        <rFont val="仿宋"/>
        <family val="3"/>
      </rPr>
      <t>廉租住房</t>
    </r>
  </si>
  <si>
    <r>
      <t xml:space="preserve">    </t>
    </r>
    <r>
      <rPr>
        <sz val="10"/>
        <rFont val="仿宋"/>
        <family val="3"/>
      </rPr>
      <t>沉陷区治理</t>
    </r>
  </si>
  <si>
    <r>
      <t xml:space="preserve">    </t>
    </r>
    <r>
      <rPr>
        <sz val="10"/>
        <rFont val="仿宋"/>
        <family val="3"/>
      </rPr>
      <t>棚户区改造</t>
    </r>
  </si>
  <si>
    <r>
      <t xml:space="preserve">    </t>
    </r>
    <r>
      <rPr>
        <sz val="10"/>
        <rFont val="仿宋"/>
        <family val="3"/>
      </rPr>
      <t>少数民族地区游牧民定居工程</t>
    </r>
  </si>
  <si>
    <r>
      <t xml:space="preserve">    </t>
    </r>
    <r>
      <rPr>
        <sz val="10"/>
        <rFont val="仿宋"/>
        <family val="3"/>
      </rPr>
      <t>农村危房改造</t>
    </r>
  </si>
  <si>
    <r>
      <t xml:space="preserve">    </t>
    </r>
    <r>
      <rPr>
        <sz val="10"/>
        <rFont val="仿宋"/>
        <family val="3"/>
      </rPr>
      <t>公共租赁住房</t>
    </r>
  </si>
  <si>
    <r>
      <t xml:space="preserve">    </t>
    </r>
    <r>
      <rPr>
        <sz val="10"/>
        <rFont val="仿宋"/>
        <family val="3"/>
      </rPr>
      <t>保障性住房租金补贴</t>
    </r>
  </si>
  <si>
    <r>
      <t xml:space="preserve">    </t>
    </r>
    <r>
      <rPr>
        <sz val="10"/>
        <rFont val="仿宋"/>
        <family val="3"/>
      </rPr>
      <t>老旧小区改造</t>
    </r>
  </si>
  <si>
    <r>
      <t xml:space="preserve">    </t>
    </r>
    <r>
      <rPr>
        <sz val="10"/>
        <rFont val="仿宋"/>
        <family val="3"/>
      </rPr>
      <t>住房租赁市场发展</t>
    </r>
  </si>
  <si>
    <r>
      <t xml:space="preserve">    </t>
    </r>
    <r>
      <rPr>
        <sz val="10"/>
        <rFont val="仿宋"/>
        <family val="3"/>
      </rPr>
      <t>其他保障性安居工程支出</t>
    </r>
  </si>
  <si>
    <r>
      <t xml:space="preserve">  </t>
    </r>
    <r>
      <rPr>
        <b/>
        <sz val="10"/>
        <rFont val="仿宋"/>
        <family val="3"/>
      </rPr>
      <t>住房改革支出</t>
    </r>
  </si>
  <si>
    <r>
      <t xml:space="preserve">    </t>
    </r>
    <r>
      <rPr>
        <sz val="10"/>
        <rFont val="仿宋"/>
        <family val="3"/>
      </rPr>
      <t>住房公积金</t>
    </r>
  </si>
  <si>
    <r>
      <t xml:space="preserve">    </t>
    </r>
    <r>
      <rPr>
        <sz val="10"/>
        <rFont val="仿宋"/>
        <family val="3"/>
      </rPr>
      <t>提租补贴</t>
    </r>
  </si>
  <si>
    <r>
      <t xml:space="preserve">    </t>
    </r>
    <r>
      <rPr>
        <sz val="10"/>
        <rFont val="仿宋"/>
        <family val="3"/>
      </rPr>
      <t>购房补贴</t>
    </r>
  </si>
  <si>
    <r>
      <t xml:space="preserve">  </t>
    </r>
    <r>
      <rPr>
        <b/>
        <sz val="10"/>
        <rFont val="仿宋"/>
        <family val="3"/>
      </rPr>
      <t>城乡社区住宅</t>
    </r>
  </si>
  <si>
    <r>
      <t xml:space="preserve">    </t>
    </r>
    <r>
      <rPr>
        <sz val="10"/>
        <rFont val="仿宋"/>
        <family val="3"/>
      </rPr>
      <t>公有住房建设和维修改造支出</t>
    </r>
  </si>
  <si>
    <r>
      <t xml:space="preserve">    </t>
    </r>
    <r>
      <rPr>
        <sz val="10"/>
        <rFont val="仿宋"/>
        <family val="3"/>
      </rPr>
      <t>住房公积金管理</t>
    </r>
  </si>
  <si>
    <r>
      <t xml:space="preserve">    </t>
    </r>
    <r>
      <rPr>
        <sz val="10"/>
        <rFont val="仿宋"/>
        <family val="3"/>
      </rPr>
      <t>其他城乡社区住宅支出</t>
    </r>
  </si>
  <si>
    <t>粮油物资储备支出</t>
  </si>
  <si>
    <r>
      <t xml:space="preserve">  </t>
    </r>
    <r>
      <rPr>
        <b/>
        <sz val="10"/>
        <rFont val="仿宋"/>
        <family val="3"/>
      </rPr>
      <t>粮油物资事务</t>
    </r>
  </si>
  <si>
    <r>
      <t xml:space="preserve">    </t>
    </r>
    <r>
      <rPr>
        <sz val="10"/>
        <rFont val="仿宋"/>
        <family val="3"/>
      </rPr>
      <t>财务和审计支出</t>
    </r>
  </si>
  <si>
    <r>
      <t xml:space="preserve">    </t>
    </r>
    <r>
      <rPr>
        <sz val="10"/>
        <rFont val="仿宋"/>
        <family val="3"/>
      </rPr>
      <t>信息统计</t>
    </r>
  </si>
  <si>
    <r>
      <t xml:space="preserve">    </t>
    </r>
    <r>
      <rPr>
        <sz val="10"/>
        <rFont val="仿宋"/>
        <family val="3"/>
      </rPr>
      <t>专项业务活动</t>
    </r>
  </si>
  <si>
    <r>
      <t xml:space="preserve">    </t>
    </r>
    <r>
      <rPr>
        <sz val="10"/>
        <rFont val="仿宋"/>
        <family val="3"/>
      </rPr>
      <t>国家粮油差价补贴</t>
    </r>
  </si>
  <si>
    <r>
      <t xml:space="preserve">    </t>
    </r>
    <r>
      <rPr>
        <sz val="10"/>
        <rFont val="仿宋"/>
        <family val="3"/>
      </rPr>
      <t>粮食财务挂账利息补贴</t>
    </r>
  </si>
  <si>
    <r>
      <t xml:space="preserve">    </t>
    </r>
    <r>
      <rPr>
        <sz val="10"/>
        <rFont val="仿宋"/>
        <family val="3"/>
      </rPr>
      <t>粮食财务挂账消化款</t>
    </r>
  </si>
  <si>
    <r>
      <t xml:space="preserve">    </t>
    </r>
    <r>
      <rPr>
        <sz val="10"/>
        <rFont val="仿宋"/>
        <family val="3"/>
      </rPr>
      <t>处理陈化粮补贴</t>
    </r>
  </si>
  <si>
    <r>
      <t xml:space="preserve">    </t>
    </r>
    <r>
      <rPr>
        <sz val="10"/>
        <rFont val="仿宋"/>
        <family val="3"/>
      </rPr>
      <t>粮食风险基金</t>
    </r>
  </si>
  <si>
    <r>
      <t xml:space="preserve">    </t>
    </r>
    <r>
      <rPr>
        <sz val="10"/>
        <rFont val="仿宋"/>
        <family val="3"/>
      </rPr>
      <t>粮油市场调控专项资金</t>
    </r>
  </si>
  <si>
    <r>
      <t xml:space="preserve">    </t>
    </r>
    <r>
      <rPr>
        <sz val="10"/>
        <rFont val="仿宋"/>
        <family val="3"/>
      </rPr>
      <t>设施建设</t>
    </r>
  </si>
  <si>
    <r>
      <t xml:space="preserve">    </t>
    </r>
    <r>
      <rPr>
        <sz val="10"/>
        <rFont val="仿宋"/>
        <family val="3"/>
      </rPr>
      <t>设施安全</t>
    </r>
  </si>
  <si>
    <r>
      <t xml:space="preserve">    </t>
    </r>
    <r>
      <rPr>
        <sz val="10"/>
        <rFont val="仿宋"/>
        <family val="3"/>
      </rPr>
      <t>物资保管保养</t>
    </r>
  </si>
  <si>
    <r>
      <t xml:space="preserve">    </t>
    </r>
    <r>
      <rPr>
        <sz val="10"/>
        <rFont val="仿宋"/>
        <family val="3"/>
      </rPr>
      <t>其他粮油物资事务支出</t>
    </r>
  </si>
  <si>
    <r>
      <t xml:space="preserve">  </t>
    </r>
    <r>
      <rPr>
        <b/>
        <sz val="10"/>
        <rFont val="仿宋"/>
        <family val="3"/>
      </rPr>
      <t>能源储备</t>
    </r>
  </si>
  <si>
    <r>
      <t xml:space="preserve">    </t>
    </r>
    <r>
      <rPr>
        <sz val="10"/>
        <rFont val="仿宋"/>
        <family val="3"/>
      </rPr>
      <t>石油储备</t>
    </r>
  </si>
  <si>
    <r>
      <t xml:space="preserve">    </t>
    </r>
    <r>
      <rPr>
        <sz val="10"/>
        <rFont val="仿宋"/>
        <family val="3"/>
      </rPr>
      <t>天然铀能源储备</t>
    </r>
  </si>
  <si>
    <r>
      <t xml:space="preserve">    </t>
    </r>
    <r>
      <rPr>
        <sz val="10"/>
        <rFont val="仿宋"/>
        <family val="3"/>
      </rPr>
      <t>煤炭储备</t>
    </r>
  </si>
  <si>
    <r>
      <t xml:space="preserve">    </t>
    </r>
    <r>
      <rPr>
        <sz val="10"/>
        <rFont val="仿宋"/>
        <family val="3"/>
      </rPr>
      <t>成品油储备</t>
    </r>
  </si>
  <si>
    <r>
      <t xml:space="preserve">    </t>
    </r>
    <r>
      <rPr>
        <sz val="10"/>
        <rFont val="仿宋"/>
        <family val="3"/>
      </rPr>
      <t>其他能源储备支出</t>
    </r>
  </si>
  <si>
    <r>
      <t xml:space="preserve">  </t>
    </r>
    <r>
      <rPr>
        <b/>
        <sz val="10"/>
        <rFont val="仿宋"/>
        <family val="3"/>
      </rPr>
      <t>粮油储备</t>
    </r>
  </si>
  <si>
    <r>
      <t xml:space="preserve">    </t>
    </r>
    <r>
      <rPr>
        <sz val="10"/>
        <rFont val="仿宋"/>
        <family val="3"/>
      </rPr>
      <t>储备粮油补贴</t>
    </r>
  </si>
  <si>
    <r>
      <t xml:space="preserve">    </t>
    </r>
    <r>
      <rPr>
        <sz val="10"/>
        <rFont val="仿宋"/>
        <family val="3"/>
      </rPr>
      <t>储备粮油差价补贴</t>
    </r>
  </si>
  <si>
    <r>
      <t xml:space="preserve">    </t>
    </r>
    <r>
      <rPr>
        <sz val="10"/>
        <rFont val="仿宋"/>
        <family val="3"/>
      </rPr>
      <t>储备粮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油</t>
    </r>
    <r>
      <rPr>
        <sz val="10"/>
        <rFont val="Times New Roman"/>
        <family val="1"/>
      </rPr>
      <t>)</t>
    </r>
    <r>
      <rPr>
        <sz val="10"/>
        <rFont val="仿宋"/>
        <family val="3"/>
      </rPr>
      <t>库建设</t>
    </r>
  </si>
  <si>
    <r>
      <t xml:space="preserve">    </t>
    </r>
    <r>
      <rPr>
        <sz val="10"/>
        <rFont val="仿宋"/>
        <family val="3"/>
      </rPr>
      <t>最低收购价政策支出</t>
    </r>
  </si>
  <si>
    <r>
      <t xml:space="preserve">    </t>
    </r>
    <r>
      <rPr>
        <sz val="10"/>
        <rFont val="仿宋"/>
        <family val="3"/>
      </rPr>
      <t>其他粮油储备支出</t>
    </r>
  </si>
  <si>
    <r>
      <t xml:space="preserve">  </t>
    </r>
    <r>
      <rPr>
        <b/>
        <sz val="10"/>
        <rFont val="仿宋"/>
        <family val="3"/>
      </rPr>
      <t>重要商品储备</t>
    </r>
  </si>
  <si>
    <r>
      <t xml:space="preserve">    </t>
    </r>
    <r>
      <rPr>
        <sz val="10"/>
        <rFont val="仿宋"/>
        <family val="3"/>
      </rPr>
      <t>棉花储备</t>
    </r>
  </si>
  <si>
    <r>
      <t xml:space="preserve">    </t>
    </r>
    <r>
      <rPr>
        <sz val="10"/>
        <rFont val="仿宋"/>
        <family val="3"/>
      </rPr>
      <t>食糖储备</t>
    </r>
  </si>
  <si>
    <r>
      <t xml:space="preserve">    </t>
    </r>
    <r>
      <rPr>
        <sz val="10"/>
        <rFont val="仿宋"/>
        <family val="3"/>
      </rPr>
      <t>肉类储备</t>
    </r>
  </si>
  <si>
    <r>
      <t xml:space="preserve">    </t>
    </r>
    <r>
      <rPr>
        <sz val="10"/>
        <rFont val="仿宋"/>
        <family val="3"/>
      </rPr>
      <t>化肥储备</t>
    </r>
  </si>
  <si>
    <r>
      <t xml:space="preserve">    </t>
    </r>
    <r>
      <rPr>
        <sz val="10"/>
        <rFont val="仿宋"/>
        <family val="3"/>
      </rPr>
      <t>农药储备</t>
    </r>
  </si>
  <si>
    <r>
      <t xml:space="preserve">    </t>
    </r>
    <r>
      <rPr>
        <sz val="10"/>
        <rFont val="仿宋"/>
        <family val="3"/>
      </rPr>
      <t>边销茶储备</t>
    </r>
  </si>
  <si>
    <r>
      <t xml:space="preserve">    </t>
    </r>
    <r>
      <rPr>
        <sz val="10"/>
        <rFont val="仿宋"/>
        <family val="3"/>
      </rPr>
      <t>羊毛储备</t>
    </r>
  </si>
  <si>
    <r>
      <t xml:space="preserve">    </t>
    </r>
    <r>
      <rPr>
        <sz val="10"/>
        <rFont val="仿宋"/>
        <family val="3"/>
      </rPr>
      <t>医药储备</t>
    </r>
  </si>
  <si>
    <r>
      <t xml:space="preserve">    </t>
    </r>
    <r>
      <rPr>
        <sz val="10"/>
        <rFont val="仿宋"/>
        <family val="3"/>
      </rPr>
      <t>食盐储备</t>
    </r>
  </si>
  <si>
    <r>
      <t xml:space="preserve">    </t>
    </r>
    <r>
      <rPr>
        <sz val="10"/>
        <rFont val="仿宋"/>
        <family val="3"/>
      </rPr>
      <t>战略物资储备</t>
    </r>
  </si>
  <si>
    <r>
      <t xml:space="preserve">    </t>
    </r>
    <r>
      <rPr>
        <sz val="10"/>
        <rFont val="仿宋"/>
        <family val="3"/>
      </rPr>
      <t>应急物资储备</t>
    </r>
  </si>
  <si>
    <r>
      <t xml:space="preserve">    </t>
    </r>
    <r>
      <rPr>
        <sz val="10"/>
        <rFont val="仿宋"/>
        <family val="3"/>
      </rPr>
      <t>其他重要商品储备支出</t>
    </r>
  </si>
  <si>
    <t>灾害防治及应急管理支出</t>
  </si>
  <si>
    <r>
      <t xml:space="preserve">  </t>
    </r>
    <r>
      <rPr>
        <b/>
        <sz val="10"/>
        <rFont val="仿宋"/>
        <family val="3"/>
      </rPr>
      <t>应急管理事务</t>
    </r>
  </si>
  <si>
    <r>
      <t xml:space="preserve">    </t>
    </r>
    <r>
      <rPr>
        <sz val="10"/>
        <rFont val="仿宋"/>
        <family val="3"/>
      </rPr>
      <t>灾害风险防治</t>
    </r>
  </si>
  <si>
    <r>
      <t xml:space="preserve">    </t>
    </r>
    <r>
      <rPr>
        <sz val="10"/>
        <rFont val="仿宋"/>
        <family val="3"/>
      </rPr>
      <t>国务院安委会专项</t>
    </r>
  </si>
  <si>
    <r>
      <t xml:space="preserve">    </t>
    </r>
    <r>
      <rPr>
        <sz val="10"/>
        <rFont val="仿宋"/>
        <family val="3"/>
      </rPr>
      <t>安全监管</t>
    </r>
  </si>
  <si>
    <r>
      <t xml:space="preserve">    </t>
    </r>
    <r>
      <rPr>
        <sz val="10"/>
        <rFont val="仿宋"/>
        <family val="3"/>
      </rPr>
      <t>安全生产基础</t>
    </r>
  </si>
  <si>
    <r>
      <t xml:space="preserve">    </t>
    </r>
    <r>
      <rPr>
        <sz val="10"/>
        <rFont val="仿宋"/>
        <family val="3"/>
      </rPr>
      <t>应急救援</t>
    </r>
  </si>
  <si>
    <r>
      <t xml:space="preserve">    </t>
    </r>
    <r>
      <rPr>
        <sz val="10"/>
        <rFont val="仿宋"/>
        <family val="3"/>
      </rPr>
      <t>应急管理</t>
    </r>
  </si>
  <si>
    <r>
      <t xml:space="preserve">    </t>
    </r>
    <r>
      <rPr>
        <sz val="10"/>
        <rFont val="仿宋"/>
        <family val="3"/>
      </rPr>
      <t>其他应急管理支出</t>
    </r>
  </si>
  <si>
    <r>
      <t xml:space="preserve">  </t>
    </r>
    <r>
      <rPr>
        <b/>
        <sz val="10"/>
        <rFont val="仿宋"/>
        <family val="3"/>
      </rPr>
      <t>消防事务</t>
    </r>
  </si>
  <si>
    <r>
      <t xml:space="preserve">    </t>
    </r>
    <r>
      <rPr>
        <sz val="10"/>
        <rFont val="仿宋"/>
        <family val="3"/>
      </rPr>
      <t>消防应急救援</t>
    </r>
  </si>
  <si>
    <r>
      <t xml:space="preserve">    </t>
    </r>
    <r>
      <rPr>
        <sz val="10"/>
        <rFont val="仿宋"/>
        <family val="3"/>
      </rPr>
      <t>其他消防事务支出</t>
    </r>
  </si>
  <si>
    <r>
      <t xml:space="preserve">  </t>
    </r>
    <r>
      <rPr>
        <b/>
        <sz val="10"/>
        <rFont val="仿宋"/>
        <family val="3"/>
      </rPr>
      <t>森林消防事务</t>
    </r>
  </si>
  <si>
    <r>
      <t xml:space="preserve">    </t>
    </r>
    <r>
      <rPr>
        <sz val="10"/>
        <rFont val="仿宋"/>
        <family val="3"/>
      </rPr>
      <t>森林消防应急救援</t>
    </r>
  </si>
  <si>
    <r>
      <t xml:space="preserve">    </t>
    </r>
    <r>
      <rPr>
        <sz val="10"/>
        <rFont val="仿宋"/>
        <family val="3"/>
      </rPr>
      <t>其他森林消防事务支出</t>
    </r>
  </si>
  <si>
    <r>
      <t xml:space="preserve">  </t>
    </r>
    <r>
      <rPr>
        <b/>
        <sz val="10"/>
        <rFont val="仿宋"/>
        <family val="3"/>
      </rPr>
      <t>煤矿安全</t>
    </r>
  </si>
  <si>
    <r>
      <t xml:space="preserve">    </t>
    </r>
    <r>
      <rPr>
        <sz val="10"/>
        <rFont val="仿宋"/>
        <family val="3"/>
      </rPr>
      <t>煤矿安全监察事务</t>
    </r>
  </si>
  <si>
    <r>
      <t xml:space="preserve">    </t>
    </r>
    <r>
      <rPr>
        <sz val="10"/>
        <rFont val="仿宋"/>
        <family val="3"/>
      </rPr>
      <t>煤矿应急救援事务</t>
    </r>
  </si>
  <si>
    <r>
      <t xml:space="preserve">    </t>
    </r>
    <r>
      <rPr>
        <sz val="10"/>
        <rFont val="仿宋"/>
        <family val="3"/>
      </rPr>
      <t>其他煤矿安全支出</t>
    </r>
  </si>
  <si>
    <r>
      <t xml:space="preserve">  </t>
    </r>
    <r>
      <rPr>
        <b/>
        <sz val="10"/>
        <rFont val="仿宋"/>
        <family val="3"/>
      </rPr>
      <t>地震事务</t>
    </r>
  </si>
  <si>
    <r>
      <t xml:space="preserve">    </t>
    </r>
    <r>
      <rPr>
        <sz val="10"/>
        <rFont val="仿宋"/>
        <family val="3"/>
      </rPr>
      <t>地震监测</t>
    </r>
  </si>
  <si>
    <r>
      <t xml:space="preserve">    </t>
    </r>
    <r>
      <rPr>
        <sz val="10"/>
        <rFont val="仿宋"/>
        <family val="3"/>
      </rPr>
      <t>地震预测预报</t>
    </r>
  </si>
  <si>
    <r>
      <t xml:space="preserve">    </t>
    </r>
    <r>
      <rPr>
        <sz val="10"/>
        <rFont val="仿宋"/>
        <family val="3"/>
      </rPr>
      <t>地震灾害预防</t>
    </r>
  </si>
  <si>
    <r>
      <t xml:space="preserve">    </t>
    </r>
    <r>
      <rPr>
        <sz val="10"/>
        <rFont val="仿宋"/>
        <family val="3"/>
      </rPr>
      <t>地震应急救援</t>
    </r>
  </si>
  <si>
    <r>
      <t xml:space="preserve">    </t>
    </r>
    <r>
      <rPr>
        <sz val="10"/>
        <rFont val="仿宋"/>
        <family val="3"/>
      </rPr>
      <t>地震环境探察</t>
    </r>
  </si>
  <si>
    <r>
      <t xml:space="preserve">    </t>
    </r>
    <r>
      <rPr>
        <sz val="10"/>
        <rFont val="仿宋"/>
        <family val="3"/>
      </rPr>
      <t>防震减灾信息管理</t>
    </r>
  </si>
  <si>
    <r>
      <t xml:space="preserve">    </t>
    </r>
    <r>
      <rPr>
        <sz val="10"/>
        <rFont val="仿宋"/>
        <family val="3"/>
      </rPr>
      <t>防震减灾基础管理</t>
    </r>
  </si>
  <si>
    <r>
      <t xml:space="preserve">    </t>
    </r>
    <r>
      <rPr>
        <sz val="10"/>
        <rFont val="仿宋"/>
        <family val="3"/>
      </rPr>
      <t>地震事业机构</t>
    </r>
  </si>
  <si>
    <r>
      <t xml:space="preserve">    </t>
    </r>
    <r>
      <rPr>
        <sz val="10"/>
        <rFont val="仿宋"/>
        <family val="3"/>
      </rPr>
      <t>其他地震事务支出</t>
    </r>
  </si>
  <si>
    <r>
      <t xml:space="preserve">  </t>
    </r>
    <r>
      <rPr>
        <b/>
        <sz val="10"/>
        <rFont val="仿宋"/>
        <family val="3"/>
      </rPr>
      <t>自然灾害防治</t>
    </r>
  </si>
  <si>
    <r>
      <t xml:space="preserve">    </t>
    </r>
    <r>
      <rPr>
        <sz val="10"/>
        <rFont val="仿宋"/>
        <family val="3"/>
      </rPr>
      <t>地质灾害防治</t>
    </r>
  </si>
  <si>
    <r>
      <t xml:space="preserve">    </t>
    </r>
    <r>
      <rPr>
        <sz val="10"/>
        <rFont val="仿宋"/>
        <family val="3"/>
      </rPr>
      <t>森林草原防灾减灾</t>
    </r>
  </si>
  <si>
    <r>
      <t xml:space="preserve">    </t>
    </r>
    <r>
      <rPr>
        <sz val="10"/>
        <rFont val="仿宋"/>
        <family val="3"/>
      </rPr>
      <t>其他自然灾害防治支出</t>
    </r>
  </si>
  <si>
    <r>
      <t xml:space="preserve">  </t>
    </r>
    <r>
      <rPr>
        <b/>
        <sz val="10"/>
        <rFont val="仿宋"/>
        <family val="3"/>
      </rPr>
      <t>自然灾害救灾及恢复重建支出</t>
    </r>
  </si>
  <si>
    <r>
      <t xml:space="preserve">    </t>
    </r>
    <r>
      <rPr>
        <sz val="10"/>
        <rFont val="仿宋"/>
        <family val="3"/>
      </rPr>
      <t>自然灾害救灾补助</t>
    </r>
  </si>
  <si>
    <r>
      <t xml:space="preserve">    </t>
    </r>
    <r>
      <rPr>
        <sz val="10"/>
        <rFont val="仿宋"/>
        <family val="3"/>
      </rPr>
      <t>自然灾害灾后重建补助</t>
    </r>
  </si>
  <si>
    <r>
      <t xml:space="preserve">    </t>
    </r>
    <r>
      <rPr>
        <sz val="10"/>
        <rFont val="仿宋"/>
        <family val="3"/>
      </rPr>
      <t>其他自然灾害救灾及恢复重建支出</t>
    </r>
  </si>
  <si>
    <r>
      <t xml:space="preserve">  </t>
    </r>
    <r>
      <rPr>
        <b/>
        <sz val="10"/>
        <rFont val="仿宋"/>
        <family val="3"/>
      </rPr>
      <t>其他灾害防治及应急管理支出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</si>
  <si>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其他灾害防治及应急管理支出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</si>
  <si>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r>
      <t>其他支出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类</t>
    </r>
    <r>
      <rPr>
        <b/>
        <sz val="10"/>
        <rFont val="Times New Roman"/>
        <family val="1"/>
      </rPr>
      <t>)</t>
    </r>
  </si>
  <si>
    <r>
      <t xml:space="preserve">  </t>
    </r>
    <r>
      <rPr>
        <b/>
        <sz val="10"/>
        <rFont val="仿宋"/>
        <family val="3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仿宋"/>
        <family val="3"/>
      </rPr>
      <t>款</t>
    </r>
    <r>
      <rPr>
        <b/>
        <sz val="10"/>
        <rFont val="Times New Roman"/>
        <family val="1"/>
      </rPr>
      <t>)</t>
    </r>
  </si>
  <si>
    <r>
      <t xml:space="preserve">    </t>
    </r>
    <r>
      <rPr>
        <sz val="10"/>
        <rFont val="仿宋"/>
        <family val="3"/>
      </rPr>
      <t>其他支出</t>
    </r>
    <r>
      <rPr>
        <sz val="10"/>
        <rFont val="Times New Roman"/>
        <family val="1"/>
      </rPr>
      <t>(</t>
    </r>
    <r>
      <rPr>
        <sz val="10"/>
        <rFont val="仿宋"/>
        <family val="3"/>
      </rPr>
      <t>项</t>
    </r>
    <r>
      <rPr>
        <sz val="10"/>
        <rFont val="Times New Roman"/>
        <family val="1"/>
      </rPr>
      <t>)</t>
    </r>
  </si>
  <si>
    <t>债务付息支出</t>
  </si>
  <si>
    <r>
      <t xml:space="preserve">  </t>
    </r>
    <r>
      <rPr>
        <b/>
        <sz val="10"/>
        <rFont val="仿宋"/>
        <family val="3"/>
      </rPr>
      <t>中央政府国内债务付息支出</t>
    </r>
  </si>
  <si>
    <r>
      <t xml:space="preserve">  </t>
    </r>
    <r>
      <rPr>
        <b/>
        <sz val="10"/>
        <rFont val="仿宋"/>
        <family val="3"/>
      </rPr>
      <t>中央政府国外债务付息支出</t>
    </r>
  </si>
  <si>
    <r>
      <t xml:space="preserve">  </t>
    </r>
    <r>
      <rPr>
        <b/>
        <sz val="10"/>
        <rFont val="仿宋"/>
        <family val="3"/>
      </rPr>
      <t>地方政府一般债务付息支出</t>
    </r>
  </si>
  <si>
    <r>
      <t xml:space="preserve">    </t>
    </r>
    <r>
      <rPr>
        <sz val="10"/>
        <rFont val="仿宋"/>
        <family val="3"/>
      </rPr>
      <t>地方政府一般债券付息支出</t>
    </r>
  </si>
  <si>
    <r>
      <t xml:space="preserve">    </t>
    </r>
    <r>
      <rPr>
        <sz val="10"/>
        <rFont val="仿宋"/>
        <family val="3"/>
      </rPr>
      <t>地方政府向外国政府借款付息支出</t>
    </r>
  </si>
  <si>
    <r>
      <t xml:space="preserve">    </t>
    </r>
    <r>
      <rPr>
        <sz val="10"/>
        <rFont val="仿宋"/>
        <family val="3"/>
      </rPr>
      <t>地方政府向国际组织借款付息支出</t>
    </r>
  </si>
  <si>
    <r>
      <t xml:space="preserve">    </t>
    </r>
    <r>
      <rPr>
        <sz val="10"/>
        <rFont val="仿宋"/>
        <family val="3"/>
      </rPr>
      <t>地方政府其他一般债务付息支出</t>
    </r>
  </si>
  <si>
    <t>债务发行费用支出</t>
  </si>
  <si>
    <r>
      <t xml:space="preserve">  </t>
    </r>
    <r>
      <rPr>
        <b/>
        <sz val="10"/>
        <rFont val="仿宋"/>
        <family val="3"/>
      </rPr>
      <t>中央政府国内债务发行费用支出</t>
    </r>
  </si>
  <si>
    <r>
      <t xml:space="preserve">  </t>
    </r>
    <r>
      <rPr>
        <b/>
        <sz val="10"/>
        <rFont val="仿宋"/>
        <family val="3"/>
      </rPr>
      <t>中央政府国外债务发行费用支出</t>
    </r>
  </si>
  <si>
    <r>
      <t xml:space="preserve">  </t>
    </r>
    <r>
      <rPr>
        <b/>
        <sz val="10"/>
        <rFont val="仿宋"/>
        <family val="3"/>
      </rPr>
      <t>地方政府一般债务发行费用支出</t>
    </r>
  </si>
  <si>
    <t>类款项</t>
  </si>
  <si>
    <t>功能科目编码</t>
  </si>
  <si>
    <r>
      <rPr>
        <sz val="12"/>
        <rFont val="方正仿宋_GB2312"/>
        <family val="0"/>
      </rPr>
      <t>支出项目</t>
    </r>
  </si>
  <si>
    <r>
      <rPr>
        <sz val="12"/>
        <rFont val="Times New Roman"/>
        <family val="1"/>
      </rPr>
      <t>2022</t>
    </r>
    <r>
      <rPr>
        <sz val="12"/>
        <rFont val="方正仿宋_GB2312"/>
        <family val="0"/>
      </rPr>
      <t>年预算</t>
    </r>
  </si>
  <si>
    <r>
      <rPr>
        <b/>
        <sz val="10"/>
        <rFont val="方正仿宋_GB2312"/>
        <family val="0"/>
      </rPr>
      <t>一、一般公共预算支出</t>
    </r>
  </si>
  <si>
    <t>类</t>
  </si>
  <si>
    <r>
      <rPr>
        <b/>
        <sz val="10"/>
        <rFont val="方正仿宋_GB2312"/>
        <family val="0"/>
      </rPr>
      <t>一般公共服务支出</t>
    </r>
  </si>
  <si>
    <t>款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</si>
  <si>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人大事务</t>
    </r>
  </si>
  <si>
    <t>项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</si>
  <si>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行政运行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</si>
  <si>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一般行政管理事务</t>
    </r>
  </si>
  <si>
    <t xml:space="preserve">    机关服务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</si>
  <si>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人大会议</t>
    </r>
  </si>
  <si>
    <t xml:space="preserve">    人大立法</t>
  </si>
  <si>
    <t xml:space="preserve">    人大监督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</si>
  <si>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人大代表履职能力提升</t>
    </r>
  </si>
  <si>
    <t xml:space="preserve">    代表工作</t>
  </si>
  <si>
    <t xml:space="preserve">    人大信访工作</t>
  </si>
  <si>
    <t xml:space="preserve">    事业运行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</si>
  <si>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其他人大事务支出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</si>
  <si>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政协事务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</si>
  <si>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政协会议</t>
    </r>
  </si>
  <si>
    <t xml:space="preserve">    委员视察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</si>
  <si>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参政议政</t>
    </r>
  </si>
  <si>
    <t xml:space="preserve">    其他政协事务支出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</si>
  <si>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政府办公厅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室</t>
    </r>
    <r>
      <rPr>
        <b/>
        <sz val="10"/>
        <rFont val="Times New Roman"/>
        <family val="1"/>
      </rPr>
      <t>)</t>
    </r>
    <r>
      <rPr>
        <b/>
        <sz val="10"/>
        <rFont val="方正仿宋_GB2312"/>
        <family val="0"/>
      </rPr>
      <t>及相关机构事务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</si>
  <si>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机关服务</t>
    </r>
  </si>
  <si>
    <t xml:space="preserve">    专项服务</t>
  </si>
  <si>
    <t xml:space="preserve">    专项业务及机关事务管理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</si>
  <si>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政务公开审批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</si>
  <si>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信访事务</t>
    </r>
  </si>
  <si>
    <t xml:space="preserve">    参事事务</t>
  </si>
  <si>
    <t xml:space="preserve">    其他政府办公厅(室)及相关机构事务支出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</si>
  <si>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发展与改革事务</t>
    </r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</si>
  <si>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</si>
  <si>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</si>
  <si>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</si>
  <si>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</si>
  <si>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</si>
  <si>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其他发展与改革事务支出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</si>
  <si>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统计信息事务</t>
    </r>
  </si>
  <si>
    <t xml:space="preserve">    信息事务</t>
  </si>
  <si>
    <t xml:space="preserve">    专项统计业务</t>
  </si>
  <si>
    <t xml:space="preserve">    统计管理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</si>
  <si>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专项普查活动</t>
    </r>
  </si>
  <si>
    <t xml:space="preserve">    统计抽样调查</t>
  </si>
  <si>
    <t xml:space="preserve">    其他统计信息事务支出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</si>
  <si>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财政事务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</si>
  <si>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预算改革业务</t>
    </r>
  </si>
  <si>
    <t xml:space="preserve">    财政国库业务</t>
  </si>
  <si>
    <t xml:space="preserve">    财政监察</t>
  </si>
  <si>
    <t xml:space="preserve">    信息化建设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</si>
  <si>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财政委托业务支出</t>
    </r>
  </si>
  <si>
    <t xml:space="preserve">    其他财政事务支出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</si>
  <si>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税收事务</t>
    </r>
  </si>
  <si>
    <t xml:space="preserve">    行政运行</t>
  </si>
  <si>
    <t xml:space="preserve">    一般行政管理事务</t>
  </si>
  <si>
    <t xml:space="preserve">    税收业务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</si>
  <si>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其他税收事务支出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</si>
  <si>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审计事务</t>
    </r>
  </si>
  <si>
    <t xml:space="preserve">    审计业务</t>
  </si>
  <si>
    <t xml:space="preserve">    审计管理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</si>
  <si>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其他审计事务支出</t>
    </r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</si>
  <si>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</si>
  <si>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</si>
  <si>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</si>
  <si>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</si>
  <si>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</si>
  <si>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</si>
  <si>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</si>
  <si>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</si>
  <si>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纪检监察事务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</si>
  <si>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大案要案查处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</si>
  <si>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派驻派出机构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</si>
  <si>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巡视工作</t>
    </r>
  </si>
  <si>
    <t xml:space="preserve">    其他纪检监察事务支出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</si>
  <si>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商贸事务</t>
    </r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</si>
  <si>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</si>
  <si>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</si>
  <si>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</si>
  <si>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</si>
  <si>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招商引资</t>
    </r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</si>
  <si>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</si>
  <si>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</si>
  <si>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</si>
  <si>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</si>
  <si>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</si>
  <si>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</si>
  <si>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</si>
  <si>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</si>
  <si>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</si>
  <si>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</si>
  <si>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</si>
  <si>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</si>
  <si>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</si>
  <si>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</si>
  <si>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</si>
  <si>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</si>
  <si>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档案事务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</si>
  <si>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档案馆</t>
    </r>
  </si>
  <si>
    <t xml:space="preserve">    其他档案事务支出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</si>
  <si>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民主党派及工商联事务</t>
    </r>
  </si>
  <si>
    <t xml:space="preserve">    参政议政</t>
  </si>
  <si>
    <t xml:space="preserve">    其他民主党派及工商联事务支出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</si>
  <si>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群众团体事务</t>
    </r>
  </si>
  <si>
    <t xml:space="preserve">    工会事务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</si>
  <si>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其他群众团体事务支出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</si>
  <si>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党委办公厅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室</t>
    </r>
    <r>
      <rPr>
        <b/>
        <sz val="10"/>
        <rFont val="Times New Roman"/>
        <family val="1"/>
      </rPr>
      <t>)</t>
    </r>
    <r>
      <rPr>
        <b/>
        <sz val="10"/>
        <rFont val="方正仿宋_GB2312"/>
        <family val="0"/>
      </rPr>
      <t>及相关机构事务</t>
    </r>
  </si>
  <si>
    <t xml:space="preserve">    专项业务</t>
  </si>
  <si>
    <t xml:space="preserve">    其他党委办公厅(室)及相关机构事务支出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</si>
  <si>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组织事务</t>
    </r>
  </si>
  <si>
    <t xml:space="preserve">    公务员事务</t>
  </si>
  <si>
    <t xml:space="preserve">    其他组织事务支出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</si>
  <si>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宣传事务</t>
    </r>
  </si>
  <si>
    <t xml:space="preserve">    宣传管理</t>
  </si>
  <si>
    <t xml:space="preserve">    其他宣传事务支出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</si>
  <si>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统战事务</t>
    </r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</si>
  <si>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</si>
  <si>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</si>
  <si>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</si>
  <si>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</si>
  <si>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</si>
  <si>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</si>
  <si>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</si>
  <si>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网信事务</t>
    </r>
  </si>
  <si>
    <t xml:space="preserve">    信息安全事务</t>
  </si>
  <si>
    <t xml:space="preserve">    其他网信事务支出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</si>
  <si>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市场监督管理事务</t>
    </r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</si>
  <si>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</si>
  <si>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</si>
  <si>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</si>
  <si>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</si>
  <si>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</si>
  <si>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</si>
  <si>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</si>
  <si>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</si>
  <si>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</si>
  <si>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其他一般公共服务支出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</si>
  <si>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国家赔偿费用支出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</si>
  <si>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其他一般公共服务支出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</si>
  <si>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</si>
  <si>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</si>
  <si>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</si>
  <si>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</si>
  <si>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</si>
  <si>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</si>
  <si>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</si>
  <si>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</si>
  <si>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</si>
  <si>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</si>
  <si>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</si>
  <si>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</si>
  <si>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</si>
  <si>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</si>
  <si>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</si>
  <si>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</si>
  <si>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</si>
  <si>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</si>
  <si>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</si>
  <si>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</si>
  <si>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</si>
  <si>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</si>
  <si>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</si>
  <si>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</si>
  <si>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</si>
  <si>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</si>
  <si>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</si>
  <si>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</si>
  <si>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</si>
  <si>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</si>
  <si>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r>
      <rPr>
        <b/>
        <sz val="10"/>
        <rFont val="方正仿宋_GB2312"/>
        <family val="0"/>
      </rPr>
      <t>国防支出</t>
    </r>
  </si>
  <si>
    <t xml:space="preserve">  军费(款)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</si>
  <si>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</si>
  <si>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</si>
  <si>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</si>
  <si>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</si>
  <si>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</si>
  <si>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</si>
  <si>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</si>
  <si>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</si>
  <si>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</si>
  <si>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</si>
  <si>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</si>
  <si>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</si>
  <si>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</si>
  <si>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其他国防支出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</si>
  <si>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其他国防支出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</si>
  <si>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公共安全支出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</si>
  <si>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武装警察部队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</si>
  <si>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武装警察部队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</si>
  <si>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t xml:space="preserve">    其他武装警察部队支出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</si>
  <si>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公安</t>
    </r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</si>
  <si>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</si>
  <si>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</si>
  <si>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</si>
  <si>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</si>
  <si>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</si>
  <si>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</si>
  <si>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</si>
  <si>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</si>
  <si>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</si>
  <si>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</si>
  <si>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</si>
  <si>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</si>
  <si>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</si>
  <si>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</si>
  <si>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</si>
  <si>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</si>
  <si>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</si>
  <si>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司法</t>
    </r>
  </si>
  <si>
    <t xml:space="preserve">    基层司法业务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</si>
  <si>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普法宣传</t>
    </r>
  </si>
  <si>
    <t xml:space="preserve">    律师管理</t>
  </si>
  <si>
    <t xml:space="preserve">    公共法律服务</t>
  </si>
  <si>
    <t xml:space="preserve">    国家统一法律职业资格考试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</si>
  <si>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社区矫正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</si>
  <si>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法治建设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</si>
  <si>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其他司法支出</t>
    </r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</si>
  <si>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</si>
  <si>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</si>
  <si>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</si>
  <si>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</si>
  <si>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</si>
  <si>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</si>
  <si>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</si>
  <si>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</si>
  <si>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</si>
  <si>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</si>
  <si>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</si>
  <si>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</si>
  <si>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</si>
  <si>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</si>
  <si>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</si>
  <si>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</si>
  <si>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</si>
  <si>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其他公共安全支出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</si>
  <si>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国家司法救助支出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</si>
  <si>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其他公共安全支出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</si>
  <si>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</si>
  <si>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教育管理事务</t>
    </r>
  </si>
  <si>
    <t xml:space="preserve">    其他教育管理事务支出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</si>
  <si>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普通教育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</si>
  <si>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学前教育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</si>
  <si>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小学教育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</si>
  <si>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初中教育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</si>
  <si>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高中教育</t>
    </r>
  </si>
  <si>
    <t xml:space="preserve">    高等教育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</si>
  <si>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其他普通教育支出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</si>
  <si>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职业教育</t>
    </r>
  </si>
  <si>
    <t xml:space="preserve">    初等职业教育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</si>
  <si>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中等职业教育</t>
    </r>
  </si>
  <si>
    <t xml:space="preserve">    技校教育</t>
  </si>
  <si>
    <t xml:space="preserve">    高等职业教育</t>
  </si>
  <si>
    <t xml:space="preserve">    其他职业教育支出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</si>
  <si>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成人教育</t>
    </r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</si>
  <si>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</si>
  <si>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</si>
  <si>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</si>
  <si>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</si>
  <si>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其他成人教育支出</t>
    </r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</si>
  <si>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</si>
  <si>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</si>
  <si>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</si>
  <si>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</si>
  <si>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</si>
  <si>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</si>
  <si>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</si>
  <si>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</si>
  <si>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特殊教育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</si>
  <si>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特殊学校教育</t>
    </r>
  </si>
  <si>
    <t xml:space="preserve">    工读学校教育</t>
  </si>
  <si>
    <t xml:space="preserve">    其他特殊教育支出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</si>
  <si>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进修及培训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</si>
  <si>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教师进修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</si>
  <si>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干部教育</t>
    </r>
  </si>
  <si>
    <t xml:space="preserve">    培训支出</t>
  </si>
  <si>
    <t xml:space="preserve">    退役士兵能力提升</t>
  </si>
  <si>
    <t xml:space="preserve">    其他进修及培训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</si>
  <si>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教育费附加安排的支出</t>
    </r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</si>
  <si>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</si>
  <si>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</si>
  <si>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</si>
  <si>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</si>
  <si>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</si>
  <si>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其他教育费附加安排的支出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</si>
  <si>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其他教育支出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</si>
  <si>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其他教育支出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</si>
  <si>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科学技术支出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</si>
  <si>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科学技术管理事务</t>
    </r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</si>
  <si>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</si>
  <si>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</si>
  <si>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</si>
  <si>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</si>
  <si>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</si>
  <si>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</si>
  <si>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</si>
  <si>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</si>
  <si>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</si>
  <si>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</si>
  <si>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</si>
  <si>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</si>
  <si>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</si>
  <si>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</si>
  <si>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</si>
  <si>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</si>
  <si>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</si>
  <si>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</si>
  <si>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</si>
  <si>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</si>
  <si>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</si>
  <si>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</si>
  <si>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</si>
  <si>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</si>
  <si>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</si>
  <si>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</si>
  <si>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</si>
  <si>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</si>
  <si>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科学技术普及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</si>
  <si>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机构运行</t>
    </r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</si>
  <si>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</si>
  <si>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</si>
  <si>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</si>
  <si>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</si>
  <si>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其他科学技术普及支出</t>
    </r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</si>
  <si>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</si>
  <si>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</si>
  <si>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</si>
  <si>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</si>
  <si>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</si>
  <si>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</si>
  <si>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</si>
  <si>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</si>
  <si>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其他科学技术支出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</si>
  <si>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科技奖励</t>
  </si>
  <si>
    <t xml:space="preserve">    核应急</t>
  </si>
  <si>
    <t xml:space="preserve">    转制科研机构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</si>
  <si>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其他科学技术支出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</si>
  <si>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文化旅游体育与传媒支出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</si>
  <si>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文化和旅游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</si>
  <si>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图书馆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</si>
  <si>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文化展示及纪念机构</t>
    </r>
  </si>
  <si>
    <t xml:space="preserve">    艺术表演场所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</si>
  <si>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艺术表演团体</t>
    </r>
  </si>
  <si>
    <t xml:space="preserve">    文化活动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</si>
  <si>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群众文化</t>
    </r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</si>
  <si>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</si>
  <si>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</si>
  <si>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</si>
  <si>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</si>
  <si>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文化和旅游管理事务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</si>
  <si>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其他文化和旅游支出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</si>
  <si>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文物</t>
    </r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</si>
  <si>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</si>
  <si>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</si>
  <si>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</si>
  <si>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</si>
  <si>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体育</t>
    </r>
  </si>
  <si>
    <t xml:space="preserve">    运动项目管理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</si>
  <si>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体育竞赛</t>
    </r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</si>
  <si>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</si>
  <si>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</si>
  <si>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</si>
  <si>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</si>
  <si>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</si>
  <si>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新闻出版电影</t>
    </r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</si>
  <si>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</si>
  <si>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</si>
  <si>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</si>
  <si>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</si>
  <si>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</si>
  <si>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广播电视</t>
    </r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</si>
  <si>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</si>
  <si>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</si>
  <si>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</si>
  <si>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</si>
  <si>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其他文化旅游体育与传媒支出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</si>
  <si>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宣传文化发展专项支出</t>
  </si>
  <si>
    <t xml:space="preserve">    文化产业发展专项支出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</si>
  <si>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其他文化旅游体育与传媒支出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</si>
  <si>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社会保障和就业支出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</si>
  <si>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人力资源和社会保障管理事务</t>
    </r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</si>
  <si>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</si>
  <si>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</si>
  <si>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</si>
  <si>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</si>
  <si>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</si>
  <si>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</si>
  <si>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</si>
  <si>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</si>
  <si>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</si>
  <si>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</si>
  <si>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</si>
  <si>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</si>
  <si>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其他人力资源和社会保障管理事务支出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</si>
  <si>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民政管理事务</t>
    </r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</si>
  <si>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</si>
  <si>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</si>
  <si>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</si>
  <si>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</si>
  <si>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</si>
  <si>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</si>
  <si>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行政事业单位养老支出</t>
    </r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</si>
  <si>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</si>
  <si>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</si>
  <si>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</si>
  <si>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</si>
  <si>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</si>
  <si>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对机关事业单位基本养老保险基金的补助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</si>
  <si>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对机关事业单位职业年金的补助</t>
    </r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</si>
  <si>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</si>
  <si>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</si>
  <si>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</si>
  <si>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</si>
  <si>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</si>
  <si>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就业补助</t>
    </r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</si>
  <si>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</si>
  <si>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</si>
  <si>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</si>
  <si>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</si>
  <si>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</si>
  <si>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</si>
  <si>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</si>
  <si>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</si>
  <si>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其他就业补助支出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</si>
  <si>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抚恤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</si>
  <si>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死亡抚恤</t>
    </r>
  </si>
  <si>
    <t xml:space="preserve">    伤残抚恤</t>
  </si>
  <si>
    <t xml:space="preserve">    在乡复员、退伍军人生活补助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</si>
  <si>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义务兵优待</t>
    </r>
  </si>
  <si>
    <t xml:space="preserve">    农村籍退役士兵老年生活补助</t>
  </si>
  <si>
    <t xml:space="preserve">    光荣院</t>
  </si>
  <si>
    <t xml:space="preserve">    烈士纪念设施管理维护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</si>
  <si>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其他优抚支出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</si>
  <si>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退役安置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</si>
  <si>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退役士兵安置</t>
    </r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</si>
  <si>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</si>
  <si>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</si>
  <si>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</si>
  <si>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</si>
  <si>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</si>
  <si>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社会福利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</si>
  <si>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儿童福利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</si>
  <si>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老年福利</t>
    </r>
  </si>
  <si>
    <t xml:space="preserve">    康复辅具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</si>
  <si>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殡葬</t>
    </r>
  </si>
  <si>
    <t xml:space="preserve">    社会福利事业单位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</si>
  <si>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养老服务</t>
    </r>
  </si>
  <si>
    <t xml:space="preserve">    其他社会福利支出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</si>
  <si>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残疾人事业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</si>
  <si>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残疾人康复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</si>
  <si>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残疾人就业</t>
    </r>
  </si>
  <si>
    <t xml:space="preserve">    残疾人体育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</si>
  <si>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残疾人生活和护理补贴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</si>
  <si>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其他残疾人事业支出</t>
    </r>
  </si>
  <si>
    <t xml:space="preserve">  红十字事业</t>
  </si>
  <si>
    <t xml:space="preserve">    其他红十字事业支出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</si>
  <si>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最低生活保障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</si>
  <si>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城市最低生活保障金支出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</si>
  <si>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农村最低生活保障金支出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</si>
  <si>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临时救助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</si>
  <si>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临时救助支出</t>
    </r>
  </si>
  <si>
    <t xml:space="preserve">    流浪乞讨人员救助支出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</si>
  <si>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特困人员救助供养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</si>
  <si>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城市特困人员救助供养支出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</si>
  <si>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农村特困人员救助供养支出</t>
    </r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</si>
  <si>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</si>
  <si>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</si>
  <si>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</si>
  <si>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</si>
  <si>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</si>
  <si>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</si>
  <si>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财政对基本养老保险基金的补助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</si>
  <si>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财政对企业职工基本养老保险基金的补助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</si>
  <si>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财政对城乡居民基本养老保险基金的补助</t>
    </r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</si>
  <si>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</si>
  <si>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</si>
  <si>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</si>
  <si>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</si>
  <si>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</si>
  <si>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退役军人管理事务</t>
    </r>
  </si>
  <si>
    <t xml:space="preserve">    拥军优属</t>
  </si>
  <si>
    <t xml:space="preserve">    军供保障</t>
  </si>
  <si>
    <t xml:space="preserve">    其他退役军人事务管理支出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</si>
  <si>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财政代缴社会保险费支出</t>
    </r>
  </si>
  <si>
    <t xml:space="preserve">    财政代缴城乡居民基本养老保险费支出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</si>
  <si>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财政代缴其他社会保险费支出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</si>
  <si>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其他社会保障和就业支出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</si>
  <si>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其他社会保障和就业支出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</si>
  <si>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卫生健康支出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</si>
  <si>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卫生健康管理事务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</si>
  <si>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其他卫生健康管理事务支出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</si>
  <si>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公立医院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</si>
  <si>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综合医院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</si>
  <si>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中医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民族</t>
    </r>
    <r>
      <rPr>
        <sz val="10"/>
        <rFont val="Times New Roman"/>
        <family val="1"/>
      </rPr>
      <t>)</t>
    </r>
    <r>
      <rPr>
        <sz val="10"/>
        <rFont val="方正仿宋_GB2312"/>
        <family val="0"/>
      </rPr>
      <t>医院</t>
    </r>
  </si>
  <si>
    <t xml:space="preserve">    传染病医院</t>
  </si>
  <si>
    <t xml:space="preserve">    职业病防治医院</t>
  </si>
  <si>
    <t xml:space="preserve">    精神病医院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</si>
  <si>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妇幼保健医院</t>
    </r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</si>
  <si>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</si>
  <si>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</si>
  <si>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</si>
  <si>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</si>
  <si>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</si>
  <si>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</si>
  <si>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</si>
  <si>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其他公立医院支出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</si>
  <si>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基层医疗卫生机构</t>
    </r>
  </si>
  <si>
    <t xml:space="preserve">    城市社区卫生机构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</si>
  <si>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乡镇卫生院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</si>
  <si>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其他基层医疗卫生机构支出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</si>
  <si>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公共卫生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</si>
  <si>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疾病预防控制机构</t>
    </r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</si>
  <si>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</si>
  <si>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</si>
  <si>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</si>
  <si>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</si>
  <si>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</si>
  <si>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</si>
  <si>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基本公共卫生服务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</si>
  <si>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重大公共卫生服务</t>
    </r>
  </si>
  <si>
    <t xml:space="preserve">    突发公共卫生事件应急处理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</si>
  <si>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其他公共卫生支出</t>
    </r>
  </si>
  <si>
    <t xml:space="preserve">  中医药</t>
  </si>
  <si>
    <t xml:space="preserve">    中医(民族医)药专项</t>
  </si>
  <si>
    <t xml:space="preserve">    其他中医药支出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</si>
  <si>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计划生育事务</t>
    </r>
  </si>
  <si>
    <t xml:space="preserve">    计划生育机构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</si>
  <si>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计划生育服务</t>
    </r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</si>
  <si>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</si>
  <si>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</si>
  <si>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</si>
  <si>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</si>
  <si>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</si>
  <si>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</si>
  <si>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财政对基本医疗保险基金的补助</t>
    </r>
  </si>
  <si>
    <t xml:space="preserve">    财政对职工基本医疗保险基金的补助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</si>
  <si>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财政对城乡居民基本医疗保险基金的补助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</si>
  <si>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财政对其他基本医疗保险基金的补助</t>
    </r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</si>
  <si>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</si>
  <si>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</si>
  <si>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</si>
  <si>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</si>
  <si>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优抚对象医疗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</si>
  <si>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优抚对象医疗补助</t>
    </r>
  </si>
  <si>
    <t xml:space="preserve">    其他优抚对象医疗支出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</si>
  <si>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医疗保障管理事务</t>
    </r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</si>
  <si>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</si>
  <si>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</si>
  <si>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</si>
  <si>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</si>
  <si>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</si>
  <si>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其他卫生健康支出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</si>
  <si>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其他卫生健康支出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</si>
  <si>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节能环保支出</t>
    </r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</si>
  <si>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</si>
  <si>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</si>
  <si>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</si>
  <si>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</si>
  <si>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</si>
  <si>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</si>
  <si>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</si>
  <si>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</si>
  <si>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</si>
  <si>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</si>
  <si>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</si>
  <si>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污染防治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</si>
  <si>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大气</t>
    </r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</si>
  <si>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</si>
  <si>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</si>
  <si>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</si>
  <si>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</si>
  <si>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</si>
  <si>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</si>
  <si>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其他污染防治支出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</si>
  <si>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自然生态保护</t>
    </r>
  </si>
  <si>
    <t xml:space="preserve">    生态保护</t>
  </si>
  <si>
    <t xml:space="preserve">    农村环境保护</t>
  </si>
  <si>
    <t xml:space="preserve">    生物及物种资源保护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</si>
  <si>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草原生态修复治理</t>
    </r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</si>
  <si>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</si>
  <si>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</si>
  <si>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</si>
  <si>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</si>
  <si>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</si>
  <si>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</si>
  <si>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</si>
  <si>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</si>
  <si>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</si>
  <si>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</si>
  <si>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</si>
  <si>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</si>
  <si>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</si>
  <si>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</si>
  <si>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</si>
  <si>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</si>
  <si>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</si>
  <si>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</si>
  <si>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</si>
  <si>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</si>
  <si>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</si>
  <si>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</si>
  <si>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</si>
  <si>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</si>
  <si>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</si>
  <si>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</si>
  <si>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</si>
  <si>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</si>
  <si>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</si>
  <si>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</si>
  <si>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</si>
  <si>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</si>
  <si>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</si>
  <si>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</si>
  <si>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</si>
  <si>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</si>
  <si>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</si>
  <si>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</si>
  <si>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</si>
  <si>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</si>
  <si>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</si>
  <si>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</si>
  <si>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</si>
  <si>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r>
      <rPr>
        <b/>
        <sz val="10"/>
        <rFont val="方正仿宋_GB2312"/>
        <family val="0"/>
      </rPr>
      <t>城乡社区支出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</si>
  <si>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城乡社区管理事务</t>
    </r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</si>
  <si>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</si>
  <si>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</si>
  <si>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</si>
  <si>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</si>
  <si>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</si>
  <si>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</si>
  <si>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</si>
  <si>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城乡社区规划与管理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</si>
  <si>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城乡社区规划与管理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</si>
  <si>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城乡社区公共设施</t>
    </r>
  </si>
  <si>
    <t xml:space="preserve">    小城镇基础设施建设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</si>
  <si>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其他城乡社区公共设施支出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</si>
  <si>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城乡社区环境卫生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</si>
  <si>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城乡社区环境卫生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</si>
  <si>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建设市场管理与监督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</si>
  <si>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建设市场管理与监督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</si>
  <si>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其他城乡社区支出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</si>
  <si>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其他城乡社区支出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</si>
  <si>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农林水支出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</si>
  <si>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农业农村</t>
    </r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</si>
  <si>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</si>
  <si>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</si>
  <si>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</si>
  <si>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</si>
  <si>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</si>
  <si>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</si>
  <si>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</si>
  <si>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</si>
  <si>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</si>
  <si>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</si>
  <si>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</si>
  <si>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</si>
  <si>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</si>
  <si>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</si>
  <si>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</si>
  <si>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</si>
  <si>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</si>
  <si>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</si>
  <si>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</si>
  <si>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</si>
  <si>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其他农业农村支出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</si>
  <si>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林业和草原</t>
    </r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</si>
  <si>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</si>
  <si>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</si>
  <si>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</si>
  <si>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</si>
  <si>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</si>
  <si>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</si>
  <si>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</si>
  <si>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</si>
  <si>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</si>
  <si>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</si>
  <si>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</si>
  <si>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</si>
  <si>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</si>
  <si>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</si>
  <si>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</si>
  <si>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</si>
  <si>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</si>
  <si>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水利</t>
    </r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</si>
  <si>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</si>
  <si>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</si>
  <si>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</si>
  <si>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</si>
  <si>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</si>
  <si>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</si>
  <si>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</si>
  <si>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</si>
  <si>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</si>
  <si>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</si>
  <si>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</si>
  <si>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</si>
  <si>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</si>
  <si>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</si>
  <si>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</si>
  <si>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</si>
  <si>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</si>
  <si>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</si>
  <si>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</si>
  <si>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</si>
  <si>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</si>
  <si>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</si>
  <si>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</si>
  <si>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巩固脱贫衔接乡村振兴</t>
    </r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</si>
  <si>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</si>
  <si>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</si>
  <si>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</si>
  <si>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</si>
  <si>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</si>
  <si>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</si>
  <si>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农村综合改革</t>
    </r>
  </si>
  <si>
    <t xml:space="preserve">    对村级公益事业建设的补助</t>
  </si>
  <si>
    <t xml:space="preserve">    国有农场办社会职能改革补助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</si>
  <si>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对村民委员会和村党支部的补助</t>
    </r>
  </si>
  <si>
    <t xml:space="preserve">    对村集体经济组织的补助</t>
  </si>
  <si>
    <t xml:space="preserve">    农村综合改革示范试点补助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</si>
  <si>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其他农村综合改革支出</t>
    </r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</si>
  <si>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</si>
  <si>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</si>
  <si>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</si>
  <si>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</si>
  <si>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</si>
  <si>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</si>
  <si>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</si>
  <si>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</si>
  <si>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</si>
  <si>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其他农林水支出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</si>
  <si>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化解其他公益性乡村债务支出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</si>
  <si>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其他农林水支出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</si>
  <si>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交通运输支出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</si>
  <si>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公路水路运输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</si>
  <si>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公路建设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</si>
  <si>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公路养护</t>
    </r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</si>
  <si>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</si>
  <si>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</si>
  <si>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</si>
  <si>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</si>
  <si>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</si>
  <si>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</si>
  <si>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</si>
  <si>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</si>
  <si>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</si>
  <si>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</si>
  <si>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</si>
  <si>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</si>
  <si>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</si>
  <si>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</si>
  <si>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</si>
  <si>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</si>
  <si>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</si>
  <si>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</si>
  <si>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</si>
  <si>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</si>
  <si>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</si>
  <si>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</si>
  <si>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</si>
  <si>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</si>
  <si>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</si>
  <si>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</si>
  <si>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</si>
  <si>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</si>
  <si>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</si>
  <si>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</si>
  <si>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</si>
  <si>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</si>
  <si>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</si>
  <si>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</si>
  <si>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</si>
  <si>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</si>
  <si>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</si>
  <si>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</si>
  <si>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其他交通运输支出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</si>
  <si>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公共交通运营补助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</si>
  <si>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其他交通运输支出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</si>
  <si>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资源勘探工业信息等支出</t>
    </r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</si>
  <si>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</si>
  <si>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</si>
  <si>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</si>
  <si>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</si>
  <si>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</si>
  <si>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</si>
  <si>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</si>
  <si>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制造业</t>
    </r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</si>
  <si>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</si>
  <si>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</si>
  <si>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</si>
  <si>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</si>
  <si>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</si>
  <si>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</si>
  <si>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</si>
  <si>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</si>
  <si>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</si>
  <si>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</si>
  <si>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</si>
  <si>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</si>
  <si>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</si>
  <si>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</si>
  <si>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</si>
  <si>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</si>
  <si>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</si>
  <si>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</si>
  <si>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</si>
  <si>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</si>
  <si>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</si>
  <si>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</si>
  <si>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</si>
  <si>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</si>
  <si>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</si>
  <si>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支持中小企业发展和管理支出</t>
    </r>
  </si>
  <si>
    <t xml:space="preserve">    科技型中小企业技术创新基金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</si>
  <si>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中小企业发展专项</t>
    </r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</si>
  <si>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</si>
  <si>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</si>
  <si>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</si>
  <si>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</si>
  <si>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</si>
  <si>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</si>
  <si>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</si>
  <si>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</si>
  <si>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r>
      <rPr>
        <b/>
        <sz val="10"/>
        <rFont val="方正仿宋_GB2312"/>
        <family val="0"/>
      </rPr>
      <t>商业服务业等支出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</si>
  <si>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商业流通事务</t>
    </r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</si>
  <si>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</si>
  <si>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</si>
  <si>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</si>
  <si>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</si>
  <si>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</si>
  <si>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</si>
  <si>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</si>
  <si>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</si>
  <si>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其他商业服务业等支出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</si>
  <si>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服务业基础设施建设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</si>
  <si>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其他商业服务业等支出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</si>
  <si>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金融支出</t>
    </r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</si>
  <si>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</si>
  <si>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</si>
  <si>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</si>
  <si>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</si>
  <si>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</si>
  <si>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</si>
  <si>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</si>
  <si>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</si>
  <si>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</si>
  <si>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</si>
  <si>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</si>
  <si>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</si>
  <si>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</si>
  <si>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</si>
  <si>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</si>
  <si>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</si>
  <si>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</si>
  <si>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</si>
  <si>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</si>
  <si>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</si>
  <si>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</si>
  <si>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</si>
  <si>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其他金融支出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</si>
  <si>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t xml:space="preserve">    重点企业贷款贴息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</si>
  <si>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其他金融支出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</si>
  <si>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</si>
  <si>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</si>
  <si>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</si>
  <si>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</si>
  <si>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</si>
  <si>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农业农村</t>
  </si>
  <si>
    <t xml:space="preserve">  交通运输</t>
  </si>
  <si>
    <t xml:space="preserve">  住房保障</t>
  </si>
  <si>
    <t xml:space="preserve">  其他支出</t>
  </si>
  <si>
    <r>
      <rPr>
        <b/>
        <sz val="10"/>
        <rFont val="方正仿宋_GB2312"/>
        <family val="0"/>
      </rPr>
      <t>自然资源海洋气象等支出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</si>
  <si>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自然资源事务</t>
    </r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</si>
  <si>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</si>
  <si>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</si>
  <si>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</si>
  <si>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</si>
  <si>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</si>
  <si>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</si>
  <si>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</si>
  <si>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</si>
  <si>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</si>
  <si>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</si>
  <si>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</si>
  <si>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</si>
  <si>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</si>
  <si>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</si>
  <si>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</si>
  <si>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</si>
  <si>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</si>
  <si>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</si>
  <si>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</si>
  <si>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</si>
  <si>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</si>
  <si>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气象事务</t>
    </r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</si>
  <si>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</si>
  <si>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</si>
  <si>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</si>
  <si>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</si>
  <si>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</si>
  <si>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</si>
  <si>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</si>
  <si>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</si>
  <si>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</si>
  <si>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</si>
  <si>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</si>
  <si>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其他自然资源海洋气象等支出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</si>
  <si>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其他自然资源海洋气象等支出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</si>
  <si>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住房保障支出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</si>
  <si>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保障性安居工程支出</t>
    </r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</si>
  <si>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</si>
  <si>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</si>
  <si>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</si>
  <si>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</si>
  <si>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农村危房改造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</si>
  <si>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公共租赁住房</t>
    </r>
  </si>
  <si>
    <t xml:space="preserve">    保障性住房租金补贴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</si>
  <si>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老旧小区改造</t>
    </r>
  </si>
  <si>
    <t xml:space="preserve">    住房租赁市场发展</t>
  </si>
  <si>
    <t xml:space="preserve">    其他保障性安居工程支出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</si>
  <si>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住房改革支出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</si>
  <si>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住房公积金</t>
    </r>
  </si>
  <si>
    <t xml:space="preserve">    提租补贴</t>
  </si>
  <si>
    <t xml:space="preserve">    购房补贴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</si>
  <si>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城乡社区住宅</t>
    </r>
  </si>
  <si>
    <t xml:space="preserve">    公有住房建设和维修改造支出</t>
  </si>
  <si>
    <t xml:space="preserve">    住房公积金管理</t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</si>
  <si>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其他城乡社区住宅支出</t>
    </r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</si>
  <si>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</si>
  <si>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</si>
  <si>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</si>
  <si>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</si>
  <si>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</si>
  <si>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</si>
  <si>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</si>
  <si>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</si>
  <si>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</si>
  <si>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</si>
  <si>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</si>
  <si>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</si>
  <si>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</si>
  <si>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</si>
  <si>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</si>
  <si>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</si>
  <si>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</si>
  <si>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</si>
  <si>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</si>
  <si>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</si>
  <si>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</si>
  <si>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</si>
  <si>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</si>
  <si>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</si>
  <si>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</si>
  <si>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</si>
  <si>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</si>
  <si>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</si>
  <si>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</si>
  <si>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</si>
  <si>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</si>
  <si>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</si>
  <si>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</si>
  <si>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</si>
  <si>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</si>
  <si>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</si>
  <si>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</si>
  <si>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</si>
  <si>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</si>
  <si>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r>
      <rPr>
        <b/>
        <sz val="10"/>
        <rFont val="方正仿宋_GB2312"/>
        <family val="0"/>
      </rPr>
      <t>灾害防治及应急管理支出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</si>
  <si>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应急管理事务</t>
    </r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</si>
  <si>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</si>
  <si>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</si>
  <si>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</si>
  <si>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</si>
  <si>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</si>
  <si>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</si>
  <si>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消防救援事务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</si>
  <si>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消防应急救援</t>
    </r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</si>
  <si>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</si>
  <si>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</si>
  <si>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</si>
  <si>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</si>
  <si>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</si>
  <si>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</si>
  <si>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</si>
  <si>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</si>
  <si>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</si>
  <si>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</si>
  <si>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</si>
  <si>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</si>
  <si>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</si>
  <si>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</si>
  <si>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</si>
  <si>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</si>
  <si>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</si>
  <si>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</si>
  <si>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</si>
  <si>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</si>
  <si>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</si>
  <si>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</si>
  <si>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</si>
  <si>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其他灾害防治及应急管理支出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</si>
  <si>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其他灾害防治及应急管理支出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</si>
  <si>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类</t>
    </r>
    <r>
      <rPr>
        <b/>
        <sz val="10"/>
        <rFont val="Times New Roman"/>
        <family val="1"/>
      </rPr>
      <t>)</t>
    </r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</si>
  <si>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其他支出</t>
    </r>
    <r>
      <rPr>
        <b/>
        <sz val="10"/>
        <rFont val="Times New Roman"/>
        <family val="1"/>
      </rPr>
      <t>(</t>
    </r>
    <r>
      <rPr>
        <b/>
        <sz val="10"/>
        <rFont val="方正仿宋_GB2312"/>
        <family val="0"/>
      </rPr>
      <t>款</t>
    </r>
    <r>
      <rPr>
        <b/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</si>
  <si>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其他支出</t>
    </r>
    <r>
      <rPr>
        <sz val="10"/>
        <rFont val="Times New Roman"/>
        <family val="1"/>
      </rPr>
      <t>(</t>
    </r>
    <r>
      <rPr>
        <sz val="10"/>
        <rFont val="方正仿宋_GB2312"/>
        <family val="0"/>
      </rPr>
      <t>项</t>
    </r>
    <r>
      <rPr>
        <sz val="10"/>
        <rFont val="Times New Roman"/>
        <family val="1"/>
      </rPr>
      <t>)</t>
    </r>
  </si>
  <si>
    <r>
      <rPr>
        <b/>
        <sz val="10"/>
        <rFont val="方正仿宋_GB2312"/>
        <family val="0"/>
      </rPr>
      <t>债务付息支出</t>
    </r>
  </si>
  <si>
    <t xml:space="preserve">  中央政府国内债务付息支出</t>
  </si>
  <si>
    <t xml:space="preserve">  中央政府国外债务付息支出</t>
  </si>
  <si>
    <r>
      <rPr>
        <b/>
        <sz val="10"/>
        <rFont val="Times New Roman"/>
        <family val="1"/>
      </rPr>
      <t xml:space="preserve">  </t>
    </r>
    <r>
      <rPr>
        <b/>
        <sz val="10"/>
        <rFont val="方正仿宋_GB2312"/>
        <family val="0"/>
      </rPr>
      <t>地方政府一般债务付息支出</t>
    </r>
  </si>
  <si>
    <r>
      <rPr>
        <sz val="10"/>
        <rFont val="Times New Roman"/>
        <family val="1"/>
      </rPr>
      <t xml:space="preserve">    </t>
    </r>
    <r>
      <rPr>
        <sz val="10"/>
        <rFont val="方正仿宋_GB2312"/>
        <family val="0"/>
      </rPr>
      <t>地方政府一般债券付息支出</t>
    </r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</si>
  <si>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</si>
  <si>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</si>
  <si>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</si>
  <si>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</si>
  <si>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</si>
  <si>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</si>
  <si>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rPr>
        <b/>
        <sz val="10"/>
        <rFont val="方正仿宋_GB2312"/>
        <family val="0"/>
      </rPr>
      <t>预备费</t>
    </r>
  </si>
  <si>
    <r>
      <rPr>
        <b/>
        <sz val="12"/>
        <rFont val="方正仿宋_GB2312"/>
        <family val="0"/>
      </rPr>
      <t>二、上解支出</t>
    </r>
  </si>
  <si>
    <r>
      <rPr>
        <b/>
        <sz val="12"/>
        <rFont val="方正仿宋_GB2312"/>
        <family val="0"/>
      </rPr>
      <t>支出合计</t>
    </r>
  </si>
  <si>
    <t>2022年县级一般公共预算基本支出预算表</t>
  </si>
  <si>
    <t>项目</t>
  </si>
  <si>
    <t>预算数</t>
  </si>
  <si>
    <t>合计</t>
  </si>
  <si>
    <t>301</t>
  </si>
  <si>
    <t>机关工资福利支出</t>
  </si>
  <si>
    <t xml:space="preserve">  30101</t>
  </si>
  <si>
    <t>工资奖金津补贴</t>
  </si>
  <si>
    <t xml:space="preserve">  30104</t>
  </si>
  <si>
    <t>社会保障缴费</t>
  </si>
  <si>
    <t>302</t>
  </si>
  <si>
    <t>机关商品和服务支出</t>
  </si>
  <si>
    <t xml:space="preserve">  30201</t>
  </si>
  <si>
    <t>办公经费</t>
  </si>
  <si>
    <t xml:space="preserve">  30215</t>
  </si>
  <si>
    <t>会议费</t>
  </si>
  <si>
    <t xml:space="preserve">  30216</t>
  </si>
  <si>
    <t>培训费</t>
  </si>
  <si>
    <t xml:space="preserve">  30227</t>
  </si>
  <si>
    <t>委托业务费</t>
  </si>
  <si>
    <t xml:space="preserve">  30217</t>
  </si>
  <si>
    <t>公务接待费</t>
  </si>
  <si>
    <t xml:space="preserve">  30231</t>
  </si>
  <si>
    <t>公务用车运行维护费</t>
  </si>
  <si>
    <t xml:space="preserve">  30213</t>
  </si>
  <si>
    <t>维修（护）费</t>
  </si>
  <si>
    <t xml:space="preserve">  30299</t>
  </si>
  <si>
    <t>其他商品和服务支出</t>
  </si>
  <si>
    <t>303</t>
  </si>
  <si>
    <t>对个人和家庭的补助</t>
  </si>
  <si>
    <t xml:space="preserve">  30304</t>
  </si>
  <si>
    <t>社会福利和救助</t>
  </si>
  <si>
    <t xml:space="preserve">  30303</t>
  </si>
  <si>
    <t>离退休费</t>
  </si>
  <si>
    <t xml:space="preserve">  30399</t>
  </si>
  <si>
    <t>其他对个人和家庭补助</t>
  </si>
  <si>
    <r>
      <t>2022</t>
    </r>
    <r>
      <rPr>
        <b/>
        <sz val="20"/>
        <rFont val="仿宋"/>
        <family val="3"/>
      </rPr>
      <t>年一般公共预算税收返还和转移支付表</t>
    </r>
  </si>
  <si>
    <r>
      <rPr>
        <b/>
        <sz val="11"/>
        <rFont val="仿宋"/>
        <family val="3"/>
      </rPr>
      <t>收</t>
    </r>
    <r>
      <rPr>
        <b/>
        <sz val="11"/>
        <rFont val="Times New Roman"/>
        <family val="1"/>
      </rPr>
      <t xml:space="preserve">      </t>
    </r>
    <r>
      <rPr>
        <b/>
        <sz val="11"/>
        <rFont val="仿宋"/>
        <family val="3"/>
      </rPr>
      <t>入</t>
    </r>
  </si>
  <si>
    <r>
      <t>2021</t>
    </r>
    <r>
      <rPr>
        <b/>
        <sz val="11"/>
        <rFont val="仿宋"/>
        <family val="3"/>
      </rPr>
      <t>年预计完成数</t>
    </r>
  </si>
  <si>
    <r>
      <t>2022</t>
    </r>
    <r>
      <rPr>
        <b/>
        <sz val="11"/>
        <rFont val="仿宋"/>
        <family val="3"/>
      </rPr>
      <t>年预算数</t>
    </r>
  </si>
  <si>
    <r>
      <rPr>
        <b/>
        <sz val="11"/>
        <rFont val="仿宋"/>
        <family val="3"/>
      </rPr>
      <t>预算数为上年预计完成数的％</t>
    </r>
  </si>
  <si>
    <r>
      <rPr>
        <b/>
        <sz val="11"/>
        <rFont val="仿宋"/>
        <family val="3"/>
      </rPr>
      <t>合计</t>
    </r>
  </si>
  <si>
    <r>
      <rPr>
        <b/>
        <sz val="12"/>
        <rFont val="仿宋"/>
        <family val="3"/>
      </rPr>
      <t>一、</t>
    </r>
    <r>
      <rPr>
        <b/>
        <sz val="12"/>
        <rFont val="Times New Roman"/>
        <family val="1"/>
      </rPr>
      <t xml:space="preserve"> </t>
    </r>
    <r>
      <rPr>
        <b/>
        <sz val="12"/>
        <rFont val="仿宋"/>
        <family val="3"/>
      </rPr>
      <t>返还性收入</t>
    </r>
  </si>
  <si>
    <r>
      <t xml:space="preserve">      </t>
    </r>
    <r>
      <rPr>
        <sz val="11"/>
        <rFont val="仿宋"/>
        <family val="3"/>
      </rPr>
      <t>所得税基数返还收入</t>
    </r>
    <r>
      <rPr>
        <sz val="11"/>
        <rFont val="Times New Roman"/>
        <family val="1"/>
      </rPr>
      <t xml:space="preserve"> </t>
    </r>
  </si>
  <si>
    <r>
      <t xml:space="preserve">      </t>
    </r>
    <r>
      <rPr>
        <sz val="11"/>
        <rFont val="仿宋"/>
        <family val="3"/>
      </rPr>
      <t>成品油税费改革税收返还收入</t>
    </r>
  </si>
  <si>
    <r>
      <t xml:space="preserve">      </t>
    </r>
    <r>
      <rPr>
        <sz val="11"/>
        <rFont val="仿宋"/>
        <family val="3"/>
      </rPr>
      <t>增值税税收返还收入</t>
    </r>
  </si>
  <si>
    <r>
      <t xml:space="preserve">      </t>
    </r>
    <r>
      <rPr>
        <sz val="11"/>
        <rFont val="仿宋"/>
        <family val="3"/>
      </rPr>
      <t>消费税税收返还收入</t>
    </r>
  </si>
  <si>
    <r>
      <t xml:space="preserve">      </t>
    </r>
    <r>
      <rPr>
        <sz val="11"/>
        <rFont val="仿宋"/>
        <family val="3"/>
      </rPr>
      <t>增值税五五分享税收返还收入</t>
    </r>
  </si>
  <si>
    <r>
      <t xml:space="preserve">      </t>
    </r>
    <r>
      <rPr>
        <sz val="11"/>
        <rFont val="仿宋"/>
        <family val="3"/>
      </rPr>
      <t>其他税收返还收入</t>
    </r>
  </si>
  <si>
    <r>
      <rPr>
        <b/>
        <sz val="11"/>
        <rFont val="仿宋"/>
        <family val="3"/>
      </rPr>
      <t>二、</t>
    </r>
    <r>
      <rPr>
        <b/>
        <sz val="11"/>
        <rFont val="Times New Roman"/>
        <family val="1"/>
      </rPr>
      <t xml:space="preserve"> </t>
    </r>
    <r>
      <rPr>
        <b/>
        <sz val="11"/>
        <rFont val="仿宋"/>
        <family val="3"/>
      </rPr>
      <t>一般性转移支付收入</t>
    </r>
  </si>
  <si>
    <r>
      <t xml:space="preserve">    </t>
    </r>
    <r>
      <rPr>
        <sz val="11"/>
        <rFont val="仿宋"/>
        <family val="3"/>
      </rPr>
      <t>体制补助收入</t>
    </r>
  </si>
  <si>
    <r>
      <t xml:space="preserve">    </t>
    </r>
    <r>
      <rPr>
        <sz val="11"/>
        <rFont val="仿宋"/>
        <family val="3"/>
      </rPr>
      <t>均衡性转移支付收入</t>
    </r>
  </si>
  <si>
    <r>
      <t xml:space="preserve">    </t>
    </r>
    <r>
      <rPr>
        <sz val="11"/>
        <rFont val="仿宋"/>
        <family val="3"/>
      </rPr>
      <t>县级基本财力保障机制奖补资金收入</t>
    </r>
  </si>
  <si>
    <r>
      <t xml:space="preserve">    </t>
    </r>
    <r>
      <rPr>
        <sz val="11"/>
        <rFont val="仿宋"/>
        <family val="3"/>
      </rPr>
      <t>结算补助收入</t>
    </r>
  </si>
  <si>
    <r>
      <t xml:space="preserve">    </t>
    </r>
    <r>
      <rPr>
        <sz val="11"/>
        <rFont val="仿宋"/>
        <family val="3"/>
      </rPr>
      <t>资源枯竭型城市转移支付补助收入</t>
    </r>
  </si>
  <si>
    <r>
      <t xml:space="preserve">    </t>
    </r>
    <r>
      <rPr>
        <sz val="11"/>
        <rFont val="仿宋"/>
        <family val="3"/>
      </rPr>
      <t>企业事业单位划转补助收入</t>
    </r>
  </si>
  <si>
    <r>
      <t xml:space="preserve">    </t>
    </r>
    <r>
      <rPr>
        <sz val="11"/>
        <rFont val="仿宋"/>
        <family val="3"/>
      </rPr>
      <t>产粮</t>
    </r>
    <r>
      <rPr>
        <sz val="11"/>
        <rFont val="Times New Roman"/>
        <family val="1"/>
      </rPr>
      <t>(</t>
    </r>
    <r>
      <rPr>
        <sz val="11"/>
        <rFont val="仿宋"/>
        <family val="3"/>
      </rPr>
      <t>油</t>
    </r>
    <r>
      <rPr>
        <sz val="11"/>
        <rFont val="Times New Roman"/>
        <family val="1"/>
      </rPr>
      <t>)</t>
    </r>
    <r>
      <rPr>
        <sz val="11"/>
        <rFont val="仿宋"/>
        <family val="3"/>
      </rPr>
      <t>大县奖励资金收入</t>
    </r>
  </si>
  <si>
    <r>
      <t xml:space="preserve">    </t>
    </r>
    <r>
      <rPr>
        <sz val="11"/>
        <rFont val="仿宋"/>
        <family val="3"/>
      </rPr>
      <t>重点生态功能区转移支付收入</t>
    </r>
  </si>
  <si>
    <r>
      <t xml:space="preserve">    </t>
    </r>
    <r>
      <rPr>
        <sz val="11"/>
        <rFont val="仿宋"/>
        <family val="3"/>
      </rPr>
      <t>固定数额补助收入</t>
    </r>
  </si>
  <si>
    <r>
      <t xml:space="preserve">    </t>
    </r>
    <r>
      <rPr>
        <sz val="11"/>
        <rFont val="仿宋"/>
        <family val="3"/>
      </rPr>
      <t>革命老区转移支付收入</t>
    </r>
  </si>
  <si>
    <r>
      <t xml:space="preserve">    </t>
    </r>
    <r>
      <rPr>
        <sz val="11"/>
        <rFont val="仿宋"/>
        <family val="3"/>
      </rPr>
      <t>专项用途的一般性转移支付收入</t>
    </r>
  </si>
  <si>
    <r>
      <t xml:space="preserve">  </t>
    </r>
    <r>
      <rPr>
        <b/>
        <sz val="11"/>
        <rFont val="仿宋"/>
        <family val="3"/>
      </rPr>
      <t>三、专项转移支付收入</t>
    </r>
  </si>
  <si>
    <r>
      <t>2022</t>
    </r>
    <r>
      <rPr>
        <b/>
        <sz val="22"/>
        <rFont val="仿宋"/>
        <family val="3"/>
      </rPr>
      <t>年祁阳市一般公共预算</t>
    </r>
    <r>
      <rPr>
        <b/>
        <sz val="22"/>
        <rFont val="Times New Roman"/>
        <family val="1"/>
      </rPr>
      <t>“</t>
    </r>
    <r>
      <rPr>
        <b/>
        <sz val="22"/>
        <rFont val="仿宋"/>
        <family val="3"/>
      </rPr>
      <t>三公</t>
    </r>
    <r>
      <rPr>
        <b/>
        <sz val="22"/>
        <rFont val="Times New Roman"/>
        <family val="1"/>
      </rPr>
      <t>”</t>
    </r>
    <r>
      <rPr>
        <b/>
        <sz val="22"/>
        <rFont val="仿宋"/>
        <family val="3"/>
      </rPr>
      <t>经费预算表</t>
    </r>
  </si>
  <si>
    <r>
      <rPr>
        <sz val="14"/>
        <rFont val="仿宋"/>
        <family val="3"/>
      </rPr>
      <t>单位：万元</t>
    </r>
  </si>
  <si>
    <r>
      <rPr>
        <b/>
        <sz val="14"/>
        <rFont val="仿宋"/>
        <family val="3"/>
      </rPr>
      <t>序号</t>
    </r>
  </si>
  <si>
    <r>
      <rPr>
        <b/>
        <sz val="14"/>
        <rFont val="仿宋"/>
        <family val="3"/>
      </rPr>
      <t>科目名称</t>
    </r>
  </si>
  <si>
    <r>
      <t>2021</t>
    </r>
    <r>
      <rPr>
        <b/>
        <sz val="14"/>
        <rFont val="仿宋"/>
        <family val="3"/>
      </rPr>
      <t>年预算数</t>
    </r>
  </si>
  <si>
    <r>
      <t>2022</t>
    </r>
    <r>
      <rPr>
        <b/>
        <sz val="14"/>
        <rFont val="仿宋"/>
        <family val="3"/>
      </rPr>
      <t>年预算数</t>
    </r>
  </si>
  <si>
    <t xml:space="preserve"> </t>
  </si>
  <si>
    <r>
      <rPr>
        <sz val="14"/>
        <rFont val="仿宋"/>
        <family val="3"/>
      </rPr>
      <t>公务接待费</t>
    </r>
  </si>
  <si>
    <r>
      <rPr>
        <sz val="14"/>
        <rFont val="仿宋"/>
        <family val="3"/>
      </rPr>
      <t>因公出国（境）费用</t>
    </r>
  </si>
  <si>
    <r>
      <rPr>
        <sz val="14"/>
        <rFont val="仿宋"/>
        <family val="3"/>
      </rPr>
      <t>公务用车购置费</t>
    </r>
  </si>
  <si>
    <r>
      <rPr>
        <sz val="14"/>
        <rFont val="仿宋"/>
        <family val="3"/>
      </rPr>
      <t>公务用车运行维护费</t>
    </r>
  </si>
  <si>
    <r>
      <rPr>
        <sz val="14"/>
        <rFont val="仿宋"/>
        <family val="3"/>
      </rPr>
      <t>公务用车购置费及运行维护费小计</t>
    </r>
  </si>
  <si>
    <r>
      <rPr>
        <sz val="14"/>
        <rFont val="仿宋"/>
        <family val="3"/>
      </rPr>
      <t>合计</t>
    </r>
  </si>
  <si>
    <t>    </t>
  </si>
  <si>
    <r>
      <t>2022</t>
    </r>
    <r>
      <rPr>
        <b/>
        <sz val="18"/>
        <rFont val="仿宋"/>
        <family val="3"/>
      </rPr>
      <t>年祁阳市政府性基金收入预算表</t>
    </r>
  </si>
  <si>
    <r>
      <rPr>
        <sz val="10.5"/>
        <rFont val="仿宋"/>
        <family val="3"/>
      </rPr>
      <t>单位：万元</t>
    </r>
    <r>
      <rPr>
        <sz val="10.5"/>
        <rFont val="Times New Roman"/>
        <family val="1"/>
      </rPr>
      <t xml:space="preserve">  </t>
    </r>
  </si>
  <si>
    <r>
      <t>收</t>
    </r>
    <r>
      <rPr>
        <b/>
        <sz val="10"/>
        <rFont val="Times New Roman"/>
        <family val="1"/>
      </rPr>
      <t xml:space="preserve">    </t>
    </r>
    <r>
      <rPr>
        <b/>
        <sz val="10"/>
        <rFont val="仿宋"/>
        <family val="3"/>
      </rPr>
      <t>入</t>
    </r>
  </si>
  <si>
    <r>
      <t>科</t>
    </r>
    <r>
      <rPr>
        <b/>
        <sz val="10"/>
        <rFont val="Times New Roman"/>
        <family val="1"/>
      </rPr>
      <t xml:space="preserve">    </t>
    </r>
    <r>
      <rPr>
        <b/>
        <sz val="10"/>
        <rFont val="仿宋"/>
        <family val="3"/>
      </rPr>
      <t>目</t>
    </r>
  </si>
  <si>
    <t>上年</t>
  </si>
  <si>
    <t>本年</t>
  </si>
  <si>
    <t>执行数</t>
  </si>
  <si>
    <r>
      <rPr>
        <sz val="10"/>
        <rFont val="仿宋"/>
        <family val="3"/>
      </rPr>
      <t>一、农网还贷资金收入</t>
    </r>
  </si>
  <si>
    <r>
      <rPr>
        <sz val="10"/>
        <rFont val="仿宋"/>
        <family val="3"/>
      </rPr>
      <t>二、港口建设费收入</t>
    </r>
  </si>
  <si>
    <r>
      <rPr>
        <sz val="10"/>
        <rFont val="仿宋"/>
        <family val="3"/>
      </rPr>
      <t>三、散装水泥专项资金收入</t>
    </r>
  </si>
  <si>
    <r>
      <rPr>
        <sz val="10"/>
        <rFont val="仿宋"/>
        <family val="3"/>
      </rPr>
      <t>四、新型墙体材料专项基金收入</t>
    </r>
  </si>
  <si>
    <r>
      <rPr>
        <sz val="10"/>
        <rFont val="仿宋"/>
        <family val="3"/>
      </rPr>
      <t>五、旅游发展基金收入</t>
    </r>
  </si>
  <si>
    <r>
      <rPr>
        <sz val="10"/>
        <rFont val="仿宋"/>
        <family val="3"/>
      </rPr>
      <t>六、新地开发建设基金收入</t>
    </r>
  </si>
  <si>
    <r>
      <rPr>
        <sz val="10"/>
        <rFont val="仿宋"/>
        <family val="3"/>
      </rPr>
      <t>七、新增建设用地有偿使用费收入</t>
    </r>
  </si>
  <si>
    <r>
      <rPr>
        <sz val="10"/>
        <rFont val="仿宋"/>
        <family val="3"/>
      </rPr>
      <t>八、城市公用事业附加收入</t>
    </r>
  </si>
  <si>
    <r>
      <rPr>
        <sz val="10"/>
        <rFont val="仿宋"/>
        <family val="3"/>
      </rPr>
      <t>九、国有土地收益基金收入</t>
    </r>
  </si>
  <si>
    <r>
      <rPr>
        <sz val="10"/>
        <rFont val="仿宋"/>
        <family val="3"/>
      </rPr>
      <t>十、农业土地开发资金收入</t>
    </r>
  </si>
  <si>
    <r>
      <rPr>
        <sz val="10"/>
        <rFont val="仿宋"/>
        <family val="3"/>
      </rPr>
      <t>十一、国有土地使用权出让收入</t>
    </r>
  </si>
  <si>
    <r>
      <rPr>
        <sz val="10"/>
        <rFont val="仿宋"/>
        <family val="3"/>
      </rPr>
      <t>十二、大中型水库库区基金收入</t>
    </r>
  </si>
  <si>
    <r>
      <rPr>
        <sz val="10"/>
        <rFont val="仿宋"/>
        <family val="3"/>
      </rPr>
      <t>十三、彩票公益金收入</t>
    </r>
  </si>
  <si>
    <r>
      <rPr>
        <sz val="10"/>
        <rFont val="仿宋"/>
        <family val="3"/>
      </rPr>
      <t>十四、城市基础设施配套费收入</t>
    </r>
  </si>
  <si>
    <r>
      <rPr>
        <sz val="10"/>
        <rFont val="仿宋"/>
        <family val="3"/>
      </rPr>
      <t>十五、小型水库移民扶助基金收入</t>
    </r>
  </si>
  <si>
    <r>
      <rPr>
        <sz val="10"/>
        <rFont val="仿宋"/>
        <family val="3"/>
      </rPr>
      <t>十六、车辆通行费</t>
    </r>
  </si>
  <si>
    <r>
      <rPr>
        <sz val="10"/>
        <rFont val="仿宋"/>
        <family val="3"/>
      </rPr>
      <t>十七、污水处理费收入</t>
    </r>
  </si>
  <si>
    <r>
      <rPr>
        <sz val="10"/>
        <rFont val="仿宋"/>
        <family val="3"/>
      </rPr>
      <t>十八、其他政府性基金收入</t>
    </r>
  </si>
  <si>
    <r>
      <rPr>
        <sz val="10"/>
        <rFont val="仿宋"/>
        <family val="3"/>
      </rPr>
      <t>收入合计</t>
    </r>
  </si>
  <si>
    <r>
      <rPr>
        <sz val="10"/>
        <rFont val="仿宋"/>
        <family val="3"/>
      </rPr>
      <t>转移性收入</t>
    </r>
  </si>
  <si>
    <r>
      <t xml:space="preserve">    </t>
    </r>
    <r>
      <rPr>
        <sz val="10"/>
        <rFont val="仿宋"/>
        <family val="3"/>
      </rPr>
      <t>政府性基金转移收入</t>
    </r>
  </si>
  <si>
    <r>
      <t xml:space="preserve">    </t>
    </r>
    <r>
      <rPr>
        <sz val="10"/>
        <rFont val="仿宋"/>
        <family val="3"/>
      </rPr>
      <t>　政府性基金补助收入</t>
    </r>
  </si>
  <si>
    <r>
      <t xml:space="preserve">    </t>
    </r>
    <r>
      <rPr>
        <sz val="10"/>
        <rFont val="仿宋"/>
        <family val="3"/>
      </rPr>
      <t>　政府性基金上解收入</t>
    </r>
  </si>
  <si>
    <r>
      <t xml:space="preserve">    </t>
    </r>
    <r>
      <rPr>
        <sz val="10"/>
        <rFont val="仿宋"/>
        <family val="3"/>
      </rPr>
      <t>上年结余收入</t>
    </r>
  </si>
  <si>
    <r>
      <t xml:space="preserve">    </t>
    </r>
    <r>
      <rPr>
        <sz val="10"/>
        <rFont val="仿宋"/>
        <family val="3"/>
      </rPr>
      <t>调入资金</t>
    </r>
  </si>
  <si>
    <r>
      <rPr>
        <sz val="10"/>
        <rFont val="仿宋"/>
        <family val="3"/>
      </rPr>
      <t>收入总计</t>
    </r>
  </si>
  <si>
    <r>
      <t>2022</t>
    </r>
    <r>
      <rPr>
        <b/>
        <sz val="18"/>
        <rFont val="仿宋"/>
        <family val="3"/>
      </rPr>
      <t>年祁阳市政府性基金支出预算表</t>
    </r>
  </si>
  <si>
    <r>
      <t>支</t>
    </r>
    <r>
      <rPr>
        <b/>
        <sz val="10"/>
        <rFont val="Times New Roman"/>
        <family val="1"/>
      </rPr>
      <t xml:space="preserve">    </t>
    </r>
    <r>
      <rPr>
        <b/>
        <sz val="10"/>
        <rFont val="仿宋"/>
        <family val="3"/>
      </rPr>
      <t>出</t>
    </r>
  </si>
  <si>
    <r>
      <rPr>
        <sz val="10"/>
        <rFont val="仿宋"/>
        <family val="3"/>
      </rPr>
      <t>一、社会保障和就业支出</t>
    </r>
  </si>
  <si>
    <r>
      <t xml:space="preserve">  </t>
    </r>
    <r>
      <rPr>
        <sz val="10"/>
        <rFont val="仿宋"/>
        <family val="3"/>
      </rPr>
      <t>大中型水库移民后期扶持基金支出</t>
    </r>
  </si>
  <si>
    <r>
      <t xml:space="preserve">  </t>
    </r>
    <r>
      <rPr>
        <sz val="10"/>
        <rFont val="仿宋"/>
        <family val="3"/>
      </rPr>
      <t>小型水库移民扶助基金支出</t>
    </r>
  </si>
  <si>
    <r>
      <rPr>
        <sz val="10"/>
        <rFont val="仿宋"/>
        <family val="3"/>
      </rPr>
      <t>二、文化旅游体育与传媒支出</t>
    </r>
  </si>
  <si>
    <r>
      <t xml:space="preserve">  </t>
    </r>
    <r>
      <rPr>
        <sz val="10"/>
        <rFont val="仿宋"/>
        <family val="3"/>
      </rPr>
      <t>国家电影事业发展专项资金安排的支出</t>
    </r>
  </si>
  <si>
    <r>
      <rPr>
        <sz val="10"/>
        <rFont val="仿宋"/>
        <family val="3"/>
      </rPr>
      <t>三、城乡社区支出</t>
    </r>
  </si>
  <si>
    <r>
      <t xml:space="preserve">  </t>
    </r>
    <r>
      <rPr>
        <sz val="10"/>
        <rFont val="仿宋"/>
        <family val="3"/>
      </rPr>
      <t>国有土地使用权出让收入安排支出</t>
    </r>
  </si>
  <si>
    <r>
      <t xml:space="preserve">  </t>
    </r>
    <r>
      <rPr>
        <sz val="10"/>
        <rFont val="仿宋"/>
        <family val="3"/>
      </rPr>
      <t>城市公用事业附加收入安排的支出</t>
    </r>
  </si>
  <si>
    <r>
      <t xml:space="preserve">  </t>
    </r>
    <r>
      <rPr>
        <sz val="10"/>
        <rFont val="仿宋"/>
        <family val="3"/>
      </rPr>
      <t>国有土地收益基金支出</t>
    </r>
  </si>
  <si>
    <r>
      <t xml:space="preserve">  </t>
    </r>
    <r>
      <rPr>
        <sz val="10"/>
        <rFont val="仿宋"/>
        <family val="3"/>
      </rPr>
      <t>农业土地开发资金支出</t>
    </r>
  </si>
  <si>
    <r>
      <t xml:space="preserve">  </t>
    </r>
    <r>
      <rPr>
        <sz val="10"/>
        <rFont val="仿宋"/>
        <family val="3"/>
      </rPr>
      <t>新增建设用地有偿使用费安排支出</t>
    </r>
  </si>
  <si>
    <r>
      <t xml:space="preserve">  </t>
    </r>
    <r>
      <rPr>
        <sz val="10"/>
        <rFont val="仿宋"/>
        <family val="3"/>
      </rPr>
      <t>城市基础设施配套费安排的支出</t>
    </r>
  </si>
  <si>
    <r>
      <t xml:space="preserve">  </t>
    </r>
    <r>
      <rPr>
        <sz val="10"/>
        <rFont val="仿宋"/>
        <family val="3"/>
      </rPr>
      <t>污水处理费安排的支出</t>
    </r>
  </si>
  <si>
    <r>
      <rPr>
        <sz val="10"/>
        <rFont val="仿宋"/>
        <family val="3"/>
      </rPr>
      <t>四、农林水支出</t>
    </r>
  </si>
  <si>
    <r>
      <t xml:space="preserve">  </t>
    </r>
    <r>
      <rPr>
        <sz val="10"/>
        <rFont val="仿宋"/>
        <family val="3"/>
      </rPr>
      <t>大中型水库库区基金支出</t>
    </r>
  </si>
  <si>
    <r>
      <t xml:space="preserve">  </t>
    </r>
    <r>
      <rPr>
        <sz val="10"/>
        <rFont val="仿宋"/>
        <family val="3"/>
      </rPr>
      <t>国家重大水利工程建设基金安排的支出</t>
    </r>
  </si>
  <si>
    <r>
      <rPr>
        <sz val="10"/>
        <rFont val="仿宋"/>
        <family val="3"/>
      </rPr>
      <t>五、交通运输支出</t>
    </r>
  </si>
  <si>
    <r>
      <t xml:space="preserve">  </t>
    </r>
    <r>
      <rPr>
        <sz val="10"/>
        <rFont val="仿宋"/>
        <family val="3"/>
      </rPr>
      <t>铁路运输</t>
    </r>
  </si>
  <si>
    <r>
      <t xml:space="preserve">  </t>
    </r>
    <r>
      <rPr>
        <sz val="10"/>
        <rFont val="仿宋"/>
        <family val="3"/>
      </rPr>
      <t>车辆通行费安排的支出</t>
    </r>
  </si>
  <si>
    <r>
      <t xml:space="preserve">  </t>
    </r>
    <r>
      <rPr>
        <sz val="10"/>
        <rFont val="仿宋"/>
        <family val="3"/>
      </rPr>
      <t>港口建设费安排的支出</t>
    </r>
  </si>
  <si>
    <r>
      <rPr>
        <sz val="10"/>
        <rFont val="仿宋"/>
        <family val="3"/>
      </rPr>
      <t>六、资源勘探信息等支出</t>
    </r>
  </si>
  <si>
    <r>
      <t xml:space="preserve">  </t>
    </r>
    <r>
      <rPr>
        <sz val="10"/>
        <rFont val="仿宋"/>
        <family val="3"/>
      </rPr>
      <t>散装水泥专项资金支出</t>
    </r>
  </si>
  <si>
    <r>
      <t xml:space="preserve">  </t>
    </r>
    <r>
      <rPr>
        <sz val="10"/>
        <rFont val="仿宋"/>
        <family val="3"/>
      </rPr>
      <t>新型墙体材料专项基金支出</t>
    </r>
  </si>
  <si>
    <r>
      <t xml:space="preserve">  </t>
    </r>
    <r>
      <rPr>
        <sz val="10"/>
        <rFont val="仿宋"/>
        <family val="3"/>
      </rPr>
      <t>农网还贷资金支出</t>
    </r>
  </si>
  <si>
    <r>
      <rPr>
        <sz val="10"/>
        <rFont val="仿宋"/>
        <family val="3"/>
      </rPr>
      <t>七、商业服务业等支出</t>
    </r>
  </si>
  <si>
    <r>
      <t xml:space="preserve">  </t>
    </r>
    <r>
      <rPr>
        <sz val="10"/>
        <rFont val="仿宋"/>
        <family val="3"/>
      </rPr>
      <t>旅游发展基金支出</t>
    </r>
  </si>
  <si>
    <r>
      <rPr>
        <sz val="10"/>
        <rFont val="仿宋"/>
        <family val="3"/>
      </rPr>
      <t>八、其他支出</t>
    </r>
  </si>
  <si>
    <r>
      <t xml:space="preserve">  </t>
    </r>
    <r>
      <rPr>
        <sz val="10"/>
        <rFont val="仿宋"/>
        <family val="3"/>
      </rPr>
      <t>其他政府性基金支出</t>
    </r>
  </si>
  <si>
    <r>
      <t xml:space="preserve">  </t>
    </r>
    <r>
      <rPr>
        <sz val="10"/>
        <rFont val="仿宋"/>
        <family val="3"/>
      </rPr>
      <t>彩票公益安排的支出</t>
    </r>
  </si>
  <si>
    <r>
      <rPr>
        <sz val="10"/>
        <rFont val="仿宋"/>
        <family val="3"/>
      </rPr>
      <t>九、债务付息支出</t>
    </r>
  </si>
  <si>
    <r>
      <rPr>
        <sz val="10"/>
        <rFont val="仿宋"/>
        <family val="3"/>
      </rPr>
      <t>支出合计</t>
    </r>
  </si>
  <si>
    <r>
      <rPr>
        <sz val="10"/>
        <rFont val="仿宋"/>
        <family val="3"/>
      </rPr>
      <t>转移性支出</t>
    </r>
  </si>
  <si>
    <r>
      <t xml:space="preserve">    </t>
    </r>
    <r>
      <rPr>
        <sz val="10"/>
        <rFont val="仿宋"/>
        <family val="3"/>
      </rPr>
      <t>政府性基金转移支付</t>
    </r>
  </si>
  <si>
    <r>
      <t xml:space="preserve">    </t>
    </r>
    <r>
      <rPr>
        <sz val="10"/>
        <rFont val="仿宋"/>
        <family val="3"/>
      </rPr>
      <t>　政府性基金补助支出</t>
    </r>
  </si>
  <si>
    <r>
      <t xml:space="preserve">    </t>
    </r>
    <r>
      <rPr>
        <sz val="10"/>
        <rFont val="仿宋"/>
        <family val="3"/>
      </rPr>
      <t>　政府性基金上解支出</t>
    </r>
  </si>
  <si>
    <r>
      <t xml:space="preserve">    </t>
    </r>
    <r>
      <rPr>
        <sz val="10"/>
        <rFont val="仿宋"/>
        <family val="3"/>
      </rPr>
      <t>调出资金</t>
    </r>
  </si>
  <si>
    <r>
      <t xml:space="preserve">    </t>
    </r>
    <r>
      <rPr>
        <sz val="10"/>
        <rFont val="仿宋"/>
        <family val="3"/>
      </rPr>
      <t>年终结余</t>
    </r>
  </si>
  <si>
    <r>
      <rPr>
        <sz val="10"/>
        <rFont val="仿宋"/>
        <family val="3"/>
      </rPr>
      <t>支出总计</t>
    </r>
  </si>
  <si>
    <t>2022年祁阳市政府性基金转移支付预算分项目表</t>
  </si>
  <si>
    <t>项        目</t>
  </si>
  <si>
    <t>上年执行数</t>
  </si>
  <si>
    <t>本年预算数</t>
  </si>
  <si>
    <t>预算数为上年执行数的％</t>
  </si>
  <si>
    <t>一、社会保障和就业支出</t>
  </si>
  <si>
    <t>二、国家电影事业发展专项资金安排支出</t>
  </si>
  <si>
    <t>三、旅游发展基金支出</t>
  </si>
  <si>
    <t>四、国家电影事业发展专项资金对应专项债务收入安排的支出</t>
  </si>
  <si>
    <t>五、大中型水库移民后期扶持基金支出</t>
  </si>
  <si>
    <t>六、其他支出</t>
  </si>
  <si>
    <t xml:space="preserve">    支出总计</t>
  </si>
  <si>
    <t>2022年祁阳市政府性基金转移支付预算分地区表</t>
  </si>
  <si>
    <r>
      <rPr>
        <sz val="11"/>
        <rFont val="仿宋"/>
        <family val="3"/>
      </rPr>
      <t>单位：万元</t>
    </r>
  </si>
  <si>
    <r>
      <rPr>
        <b/>
        <sz val="11"/>
        <rFont val="仿宋"/>
        <family val="3"/>
      </rPr>
      <t>地</t>
    </r>
    <r>
      <rPr>
        <b/>
        <sz val="11"/>
        <rFont val="Times New Roman"/>
        <family val="1"/>
      </rPr>
      <t xml:space="preserve">  </t>
    </r>
    <r>
      <rPr>
        <b/>
        <sz val="11"/>
        <rFont val="仿宋"/>
        <family val="3"/>
      </rPr>
      <t>区</t>
    </r>
  </si>
  <si>
    <r>
      <rPr>
        <b/>
        <sz val="11"/>
        <rFont val="仿宋"/>
        <family val="3"/>
      </rPr>
      <t>上年执行数</t>
    </r>
  </si>
  <si>
    <r>
      <rPr>
        <b/>
        <sz val="11"/>
        <rFont val="仿宋"/>
        <family val="3"/>
      </rPr>
      <t>本年预算数</t>
    </r>
  </si>
  <si>
    <r>
      <rPr>
        <b/>
        <sz val="11"/>
        <rFont val="仿宋"/>
        <family val="3"/>
      </rPr>
      <t>预算数为上年执行数的％</t>
    </r>
  </si>
  <si>
    <r>
      <rPr>
        <sz val="11"/>
        <rFont val="仿宋"/>
        <family val="3"/>
      </rPr>
      <t>祁阳市</t>
    </r>
  </si>
  <si>
    <r>
      <rPr>
        <b/>
        <sz val="11"/>
        <rFont val="仿宋"/>
        <family val="3"/>
      </rPr>
      <t>合</t>
    </r>
    <r>
      <rPr>
        <b/>
        <sz val="11"/>
        <rFont val="Times New Roman"/>
        <family val="1"/>
      </rPr>
      <t xml:space="preserve">       </t>
    </r>
    <r>
      <rPr>
        <b/>
        <sz val="11"/>
        <rFont val="仿宋"/>
        <family val="3"/>
      </rPr>
      <t>计</t>
    </r>
  </si>
  <si>
    <r>
      <t>2022</t>
    </r>
    <r>
      <rPr>
        <b/>
        <sz val="18"/>
        <rFont val="仿宋"/>
        <family val="3"/>
      </rPr>
      <t>年祁阳市本级政府性基金支出预算表</t>
    </r>
  </si>
  <si>
    <t>2022年祁阳市国有资本经营收入预算表</t>
  </si>
  <si>
    <r>
      <t>收</t>
    </r>
    <r>
      <rPr>
        <b/>
        <sz val="10"/>
        <rFont val="仿宋"/>
        <family val="3"/>
      </rPr>
      <t xml:space="preserve">    </t>
    </r>
    <r>
      <rPr>
        <b/>
        <sz val="10"/>
        <rFont val="仿宋"/>
        <family val="3"/>
      </rPr>
      <t>入</t>
    </r>
  </si>
  <si>
    <r>
      <t>项</t>
    </r>
    <r>
      <rPr>
        <b/>
        <sz val="10"/>
        <rFont val="仿宋"/>
        <family val="3"/>
      </rPr>
      <t xml:space="preserve">     </t>
    </r>
    <r>
      <rPr>
        <b/>
        <sz val="10"/>
        <rFont val="仿宋"/>
        <family val="3"/>
      </rPr>
      <t>目</t>
    </r>
  </si>
  <si>
    <t>一、利润收入</t>
  </si>
  <si>
    <r>
      <t>1</t>
    </r>
    <r>
      <rPr>
        <sz val="10"/>
        <rFont val="仿宋"/>
        <family val="3"/>
      </rPr>
      <t>、国有独资企业利润收入</t>
    </r>
  </si>
  <si>
    <r>
      <t>2</t>
    </r>
    <r>
      <rPr>
        <sz val="10"/>
        <rFont val="仿宋"/>
        <family val="3"/>
      </rPr>
      <t>、国有控股公司利润收入</t>
    </r>
  </si>
  <si>
    <r>
      <t>3</t>
    </r>
    <r>
      <rPr>
        <sz val="10"/>
        <rFont val="仿宋"/>
        <family val="3"/>
      </rPr>
      <t>、国有参股公司利润收入</t>
    </r>
  </si>
  <si>
    <t>二、股利、股息收入</t>
  </si>
  <si>
    <r>
      <t>1</t>
    </r>
    <r>
      <rPr>
        <sz val="10"/>
        <rFont val="仿宋"/>
        <family val="3"/>
      </rPr>
      <t>、国有控股公司股利、股息收入</t>
    </r>
  </si>
  <si>
    <r>
      <t>2</t>
    </r>
    <r>
      <rPr>
        <sz val="10"/>
        <rFont val="仿宋"/>
        <family val="3"/>
      </rPr>
      <t>、国有参股公司股利、股息收入</t>
    </r>
  </si>
  <si>
    <r>
      <t>3</t>
    </r>
    <r>
      <rPr>
        <sz val="10"/>
        <rFont val="仿宋"/>
        <family val="3"/>
      </rPr>
      <t>、金融企业股利、股息收入</t>
    </r>
  </si>
  <si>
    <t>三、产权转让收入</t>
  </si>
  <si>
    <r>
      <t>1</t>
    </r>
    <r>
      <rPr>
        <sz val="10"/>
        <rFont val="仿宋"/>
        <family val="3"/>
      </rPr>
      <t>、国有股权、股份转让收入</t>
    </r>
  </si>
  <si>
    <r>
      <t>2</t>
    </r>
    <r>
      <rPr>
        <sz val="10"/>
        <rFont val="仿宋"/>
        <family val="3"/>
      </rPr>
      <t>、国有独资企业产权转让收入</t>
    </r>
  </si>
  <si>
    <r>
      <t>3</t>
    </r>
    <r>
      <rPr>
        <sz val="10"/>
        <rFont val="仿宋"/>
        <family val="3"/>
      </rPr>
      <t>、金融企业产权转让收入</t>
    </r>
  </si>
  <si>
    <t>四、清算收入</t>
  </si>
  <si>
    <r>
      <t>1</t>
    </r>
    <r>
      <rPr>
        <sz val="10"/>
        <rFont val="仿宋"/>
        <family val="3"/>
      </rPr>
      <t>、国有股权、股份清算收入</t>
    </r>
  </si>
  <si>
    <r>
      <t>2</t>
    </r>
    <r>
      <rPr>
        <sz val="10"/>
        <rFont val="仿宋"/>
        <family val="3"/>
      </rPr>
      <t>、国有独资企业清算收入</t>
    </r>
  </si>
  <si>
    <t>五、其他国有资本经营预算收入</t>
  </si>
  <si>
    <t>收入合计</t>
  </si>
  <si>
    <t>转移性收入</t>
  </si>
  <si>
    <r>
      <t xml:space="preserve">    </t>
    </r>
    <r>
      <rPr>
        <sz val="10"/>
        <rFont val="仿宋"/>
        <family val="3"/>
      </rPr>
      <t>转移支付收入</t>
    </r>
  </si>
  <si>
    <r>
      <t xml:space="preserve">    </t>
    </r>
    <r>
      <rPr>
        <sz val="10"/>
        <rFont val="仿宋"/>
        <family val="3"/>
      </rPr>
      <t>上年结余</t>
    </r>
  </si>
  <si>
    <t>收入总计</t>
  </si>
  <si>
    <t>2022年祁阳市国有资本经营支出预算表</t>
  </si>
  <si>
    <r>
      <t>单位：万元</t>
    </r>
    <r>
      <rPr>
        <sz val="10.5"/>
        <rFont val="仿宋"/>
        <family val="3"/>
      </rPr>
      <t xml:space="preserve">  </t>
    </r>
  </si>
  <si>
    <r>
      <t>支</t>
    </r>
    <r>
      <rPr>
        <b/>
        <sz val="10"/>
        <rFont val="仿宋"/>
        <family val="3"/>
      </rPr>
      <t xml:space="preserve">    </t>
    </r>
    <r>
      <rPr>
        <b/>
        <sz val="10"/>
        <rFont val="仿宋"/>
        <family val="3"/>
      </rPr>
      <t>出</t>
    </r>
  </si>
  <si>
    <r>
      <t>项</t>
    </r>
    <r>
      <rPr>
        <sz val="10"/>
        <rFont val="仿宋"/>
        <family val="3"/>
      </rPr>
      <t xml:space="preserve">     </t>
    </r>
    <r>
      <rPr>
        <sz val="10"/>
        <rFont val="仿宋"/>
        <family val="3"/>
      </rPr>
      <t>目</t>
    </r>
  </si>
  <si>
    <t>补充社会保险基金</t>
  </si>
  <si>
    <t>二、国有资本经营预算支出</t>
  </si>
  <si>
    <r>
      <t>1</t>
    </r>
    <r>
      <rPr>
        <sz val="10"/>
        <rFont val="仿宋"/>
        <family val="3"/>
      </rPr>
      <t>、解决历史遗留问题及成本支出</t>
    </r>
  </si>
  <si>
    <r>
      <t>2</t>
    </r>
    <r>
      <rPr>
        <sz val="10"/>
        <rFont val="仿宋"/>
        <family val="3"/>
      </rPr>
      <t>、国有企业资本金注入</t>
    </r>
  </si>
  <si>
    <r>
      <t>3</t>
    </r>
    <r>
      <rPr>
        <sz val="10"/>
        <rFont val="仿宋"/>
        <family val="3"/>
      </rPr>
      <t>、国有企业政策性补贴</t>
    </r>
  </si>
  <si>
    <r>
      <t>4</t>
    </r>
    <r>
      <rPr>
        <sz val="10"/>
        <rFont val="仿宋"/>
        <family val="3"/>
      </rPr>
      <t>、金融国有资本经营预算支出</t>
    </r>
  </si>
  <si>
    <r>
      <t>5</t>
    </r>
    <r>
      <rPr>
        <sz val="10"/>
        <rFont val="仿宋"/>
        <family val="3"/>
      </rPr>
      <t>、其他国有资本经营预算支出</t>
    </r>
  </si>
  <si>
    <t>支出合计</t>
  </si>
  <si>
    <t>转移性支出</t>
  </si>
  <si>
    <r>
      <t xml:space="preserve">    </t>
    </r>
    <r>
      <rPr>
        <sz val="10"/>
        <rFont val="仿宋"/>
        <family val="3"/>
      </rPr>
      <t>转移支付支出</t>
    </r>
  </si>
  <si>
    <t>支出总计</t>
  </si>
  <si>
    <t>2022年祁阳市国有资本经营预算分项目分地区转移支付表</t>
  </si>
  <si>
    <t>注：祁阳市辖域内街道/街道没有独立金库，对各街道/乡镇视同市直部门安排预算，所以2022年度祁阳市无对下级税收返还和转移支付。</t>
  </si>
  <si>
    <t>地区</t>
  </si>
  <si>
    <t>金额</t>
  </si>
  <si>
    <t>2022年祁阳市本级国有资本经营支出预算表</t>
  </si>
  <si>
    <r>
      <t>祁阳市</t>
    </r>
    <r>
      <rPr>
        <b/>
        <sz val="18"/>
        <rFont val="Times New Roman"/>
        <family val="1"/>
      </rPr>
      <t>2022</t>
    </r>
    <r>
      <rPr>
        <b/>
        <sz val="18"/>
        <rFont val="仿宋"/>
        <family val="3"/>
      </rPr>
      <t>年社会保险基金收入预算表</t>
    </r>
  </si>
  <si>
    <r>
      <rPr>
        <sz val="12"/>
        <rFont val="仿宋"/>
        <family val="3"/>
      </rPr>
      <t>单位：万元</t>
    </r>
  </si>
  <si>
    <r>
      <rPr>
        <b/>
        <sz val="11"/>
        <rFont val="仿宋"/>
        <family val="3"/>
      </rPr>
      <t>项</t>
    </r>
    <r>
      <rPr>
        <b/>
        <sz val="11"/>
        <rFont val="Times New Roman"/>
        <family val="1"/>
      </rPr>
      <t xml:space="preserve">   </t>
    </r>
    <r>
      <rPr>
        <b/>
        <sz val="11"/>
        <rFont val="仿宋"/>
        <family val="3"/>
      </rPr>
      <t>目</t>
    </r>
  </si>
  <si>
    <r>
      <rPr>
        <b/>
        <sz val="11"/>
        <rFont val="仿宋"/>
        <family val="3"/>
      </rPr>
      <t>机关事业单位养老保险基金</t>
    </r>
  </si>
  <si>
    <r>
      <rPr>
        <b/>
        <sz val="11"/>
        <rFont val="仿宋"/>
        <family val="3"/>
      </rPr>
      <t>城乡居民社会养老保险基金</t>
    </r>
  </si>
  <si>
    <r>
      <rPr>
        <b/>
        <sz val="11"/>
        <rFont val="仿宋"/>
        <family val="3"/>
      </rPr>
      <t>失业保险</t>
    </r>
    <r>
      <rPr>
        <b/>
        <sz val="11"/>
        <rFont val="Times New Roman"/>
        <family val="1"/>
      </rPr>
      <t xml:space="preserve">
</t>
    </r>
    <r>
      <rPr>
        <b/>
        <sz val="11"/>
        <rFont val="仿宋"/>
        <family val="3"/>
      </rPr>
      <t>基金</t>
    </r>
  </si>
  <si>
    <r>
      <rPr>
        <b/>
        <sz val="11"/>
        <rFont val="仿宋"/>
        <family val="3"/>
      </rPr>
      <t>一、上年结余</t>
    </r>
  </si>
  <si>
    <r>
      <rPr>
        <b/>
        <sz val="11"/>
        <rFont val="仿宋"/>
        <family val="3"/>
      </rPr>
      <t>二、本年收入</t>
    </r>
  </si>
  <si>
    <r>
      <t xml:space="preserve">  1</t>
    </r>
    <r>
      <rPr>
        <sz val="11"/>
        <rFont val="仿宋"/>
        <family val="3"/>
      </rPr>
      <t>、缴费收入</t>
    </r>
  </si>
  <si>
    <r>
      <t xml:space="preserve">  2</t>
    </r>
    <r>
      <rPr>
        <sz val="11"/>
        <rFont val="仿宋"/>
        <family val="3"/>
      </rPr>
      <t>、利息收入</t>
    </r>
  </si>
  <si>
    <r>
      <t xml:space="preserve">  3</t>
    </r>
    <r>
      <rPr>
        <sz val="11"/>
        <rFont val="仿宋"/>
        <family val="3"/>
      </rPr>
      <t>、财政补助收入</t>
    </r>
  </si>
  <si>
    <r>
      <t xml:space="preserve">  4</t>
    </r>
    <r>
      <rPr>
        <sz val="11"/>
        <rFont val="仿宋"/>
        <family val="3"/>
      </rPr>
      <t>、其他收入</t>
    </r>
  </si>
  <si>
    <r>
      <t xml:space="preserve">  5</t>
    </r>
    <r>
      <rPr>
        <sz val="11"/>
        <rFont val="仿宋"/>
        <family val="3"/>
      </rPr>
      <t>、转移收入</t>
    </r>
  </si>
  <si>
    <r>
      <t xml:space="preserve">  6</t>
    </r>
    <r>
      <rPr>
        <sz val="11"/>
        <rFont val="仿宋"/>
        <family val="3"/>
      </rPr>
      <t>、上级补助收入</t>
    </r>
  </si>
  <si>
    <r>
      <rPr>
        <b/>
        <sz val="11"/>
        <rFont val="仿宋"/>
        <family val="3"/>
      </rPr>
      <t>三、收入合计</t>
    </r>
  </si>
  <si>
    <r>
      <t>祁阳市</t>
    </r>
    <r>
      <rPr>
        <b/>
        <sz val="18"/>
        <rFont val="Times New Roman"/>
        <family val="1"/>
      </rPr>
      <t>2022</t>
    </r>
    <r>
      <rPr>
        <b/>
        <sz val="18"/>
        <rFont val="仿宋"/>
        <family val="3"/>
      </rPr>
      <t>年社会保险基金支出预算表</t>
    </r>
  </si>
  <si>
    <r>
      <rPr>
        <b/>
        <sz val="11"/>
        <rFont val="仿宋"/>
        <family val="3"/>
      </rPr>
      <t>一、本年支出</t>
    </r>
  </si>
  <si>
    <r>
      <t xml:space="preserve">  1</t>
    </r>
    <r>
      <rPr>
        <sz val="11"/>
        <rFont val="仿宋"/>
        <family val="3"/>
      </rPr>
      <t>、基本待遇支出</t>
    </r>
  </si>
  <si>
    <r>
      <t xml:space="preserve">  2</t>
    </r>
    <r>
      <rPr>
        <sz val="11"/>
        <rFont val="仿宋"/>
        <family val="3"/>
      </rPr>
      <t>、医疗补助金支出</t>
    </r>
  </si>
  <si>
    <r>
      <t xml:space="preserve">  3</t>
    </r>
    <r>
      <rPr>
        <sz val="11"/>
        <rFont val="仿宋"/>
        <family val="3"/>
      </rPr>
      <t>、丧葬抚恤补助支出</t>
    </r>
  </si>
  <si>
    <r>
      <t xml:space="preserve">  4</t>
    </r>
    <r>
      <rPr>
        <sz val="11"/>
        <rFont val="仿宋"/>
        <family val="3"/>
      </rPr>
      <t>、劳动能力鉴定支出</t>
    </r>
  </si>
  <si>
    <r>
      <t xml:space="preserve">  5</t>
    </r>
    <r>
      <rPr>
        <sz val="11"/>
        <rFont val="仿宋"/>
        <family val="3"/>
      </rPr>
      <t>、工伤预防费支出</t>
    </r>
  </si>
  <si>
    <r>
      <t xml:space="preserve">  6</t>
    </r>
    <r>
      <rPr>
        <sz val="11"/>
        <rFont val="仿宋"/>
        <family val="3"/>
      </rPr>
      <t>、上解上级支出</t>
    </r>
  </si>
  <si>
    <r>
      <t xml:space="preserve">  7</t>
    </r>
    <r>
      <rPr>
        <sz val="11"/>
        <rFont val="仿宋"/>
        <family val="3"/>
      </rPr>
      <t>、稳定岗位补贴支出</t>
    </r>
  </si>
  <si>
    <r>
      <t xml:space="preserve">  8</t>
    </r>
    <r>
      <rPr>
        <sz val="11"/>
        <rFont val="仿宋"/>
        <family val="3"/>
      </rPr>
      <t>、转移支出</t>
    </r>
  </si>
  <si>
    <r>
      <t xml:space="preserve">  9</t>
    </r>
    <r>
      <rPr>
        <sz val="11"/>
        <rFont val="仿宋"/>
        <family val="3"/>
      </rPr>
      <t>、购买大病保险支出</t>
    </r>
  </si>
  <si>
    <r>
      <t xml:space="preserve">  10</t>
    </r>
    <r>
      <rPr>
        <sz val="11"/>
        <rFont val="仿宋"/>
        <family val="3"/>
      </rPr>
      <t>、其他支出</t>
    </r>
  </si>
  <si>
    <r>
      <rPr>
        <b/>
        <sz val="11"/>
        <rFont val="仿宋"/>
        <family val="3"/>
      </rPr>
      <t>二、累计结余</t>
    </r>
  </si>
  <si>
    <r>
      <t xml:space="preserve">   </t>
    </r>
    <r>
      <rPr>
        <sz val="11"/>
        <rFont val="仿宋"/>
        <family val="3"/>
      </rPr>
      <t>其中：当年结余</t>
    </r>
  </si>
  <si>
    <t>祁阳市2022年地方政府一般债务限额和余额情况表</t>
  </si>
  <si>
    <t>单位：亿元</t>
  </si>
  <si>
    <t>一般债务限额</t>
  </si>
  <si>
    <t>一般债务余额</t>
  </si>
  <si>
    <t>祁阳市</t>
  </si>
  <si>
    <t>祁阳市2022年专项债务限额和余额情况表</t>
  </si>
  <si>
    <t>区域</t>
  </si>
  <si>
    <t>专项债务限额</t>
  </si>
  <si>
    <t>专项债务余额</t>
  </si>
  <si>
    <t>2022年地方政府债务还本付息支出预算表</t>
  </si>
  <si>
    <r>
      <rPr>
        <sz val="11"/>
        <rFont val="宋体"/>
        <family val="0"/>
      </rPr>
      <t>单位：万元</t>
    </r>
  </si>
  <si>
    <r>
      <t>2022</t>
    </r>
    <r>
      <rPr>
        <sz val="12"/>
        <rFont val="宋体"/>
        <family val="0"/>
      </rPr>
      <t>年还本支出预算数</t>
    </r>
  </si>
  <si>
    <r>
      <t xml:space="preserve">  </t>
    </r>
    <r>
      <rPr>
        <sz val="12"/>
        <rFont val="宋体"/>
        <family val="0"/>
      </rPr>
      <t>其中：一般债券还本支出</t>
    </r>
  </si>
  <si>
    <r>
      <t xml:space="preserve">       </t>
    </r>
    <r>
      <rPr>
        <sz val="12"/>
        <rFont val="宋体"/>
        <family val="0"/>
      </rPr>
      <t>专项债券还本支出</t>
    </r>
  </si>
  <si>
    <r>
      <t>2022</t>
    </r>
    <r>
      <rPr>
        <sz val="12"/>
        <rFont val="宋体"/>
        <family val="0"/>
      </rPr>
      <t>年付息支出预算数</t>
    </r>
  </si>
  <si>
    <r>
      <t xml:space="preserve">  </t>
    </r>
    <r>
      <rPr>
        <sz val="12"/>
        <rFont val="宋体"/>
        <family val="0"/>
      </rPr>
      <t>其中：一般债券付息支出</t>
    </r>
  </si>
  <si>
    <r>
      <t xml:space="preserve">       </t>
    </r>
    <r>
      <rPr>
        <sz val="12"/>
        <rFont val="宋体"/>
        <family val="0"/>
      </rPr>
      <t>专项债券付息支出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</si>
</sst>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0_);[Red]\(0\)"/>
    <numFmt numFmtId="180" formatCode="#,##0.00_ "/>
  </numFmts>
  <fonts count="8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0"/>
      <name val="仿宋"/>
      <family val="3"/>
    </font>
    <font>
      <sz val="10.5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6"/>
      <name val="仿宋"/>
      <family val="3"/>
    </font>
    <font>
      <b/>
      <sz val="16"/>
      <name val="Times New Roman"/>
      <family val="1"/>
    </font>
    <font>
      <sz val="9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5"/>
      <name val="宋体"/>
      <family val="0"/>
    </font>
    <font>
      <b/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.5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22"/>
      <name val="方正小标宋_GBK"/>
      <family val="0"/>
    </font>
    <font>
      <b/>
      <sz val="12"/>
      <color indexed="8"/>
      <name val="宋体"/>
      <family val="0"/>
    </font>
    <font>
      <b/>
      <sz val="22"/>
      <name val="仿宋"/>
      <family val="3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0"/>
      <name val="Geneva"/>
      <family val="2"/>
    </font>
    <font>
      <sz val="14"/>
      <name val="仿宋"/>
      <family val="3"/>
    </font>
    <font>
      <b/>
      <sz val="14"/>
      <name val="仿宋"/>
      <family val="3"/>
    </font>
    <font>
      <sz val="12"/>
      <name val="方正仿宋_GB2312"/>
      <family val="0"/>
    </font>
    <font>
      <b/>
      <sz val="10"/>
      <name val="方正仿宋_GB2312"/>
      <family val="0"/>
    </font>
    <font>
      <sz val="10"/>
      <name val="方正仿宋_GB2312"/>
      <family val="0"/>
    </font>
    <font>
      <b/>
      <sz val="12"/>
      <name val="方正仿宋_GB2312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8" fillId="0" borderId="0" applyFill="0" applyBorder="0" applyAlignment="0" applyProtection="0"/>
    <xf numFmtId="44" fontId="48" fillId="0" borderId="0" applyFill="0" applyBorder="0" applyAlignment="0" applyProtection="0"/>
    <xf numFmtId="9" fontId="0" fillId="0" borderId="0" applyFill="0" applyBorder="0" applyAlignment="0" applyProtection="0"/>
    <xf numFmtId="41" fontId="48" fillId="0" borderId="0" applyFill="0" applyBorder="0" applyAlignment="0" applyProtection="0"/>
    <xf numFmtId="42" fontId="48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66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77" fontId="76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7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81" applyFont="1" applyFill="1" applyAlignment="1">
      <alignment horizontal="center" vertical="center"/>
      <protection/>
    </xf>
    <xf numFmtId="0" fontId="13" fillId="0" borderId="0" xfId="81" applyFont="1" applyFill="1" applyAlignment="1">
      <alignment horizontal="center" vertical="center"/>
      <protection/>
    </xf>
    <xf numFmtId="0" fontId="12" fillId="0" borderId="0" xfId="80" applyFont="1" applyFill="1" applyAlignment="1">
      <alignment vertical="center"/>
      <protection/>
    </xf>
    <xf numFmtId="0" fontId="0" fillId="0" borderId="0" xfId="82" applyFill="1" applyAlignment="1">
      <alignment vertical="center"/>
      <protection/>
    </xf>
    <xf numFmtId="0" fontId="5" fillId="0" borderId="0" xfId="80" applyNumberFormat="1" applyFont="1" applyFill="1" applyBorder="1" applyAlignment="1" applyProtection="1">
      <alignment horizontal="left" vertical="center"/>
      <protection/>
    </xf>
    <xf numFmtId="0" fontId="14" fillId="0" borderId="0" xfId="81" applyFont="1" applyFill="1" applyAlignment="1">
      <alignment horizontal="center" vertical="center"/>
      <protection/>
    </xf>
    <xf numFmtId="31" fontId="14" fillId="0" borderId="14" xfId="81" applyNumberFormat="1" applyFont="1" applyFill="1" applyBorder="1" applyAlignment="1">
      <alignment horizontal="center" vertical="center"/>
      <protection/>
    </xf>
    <xf numFmtId="0" fontId="4" fillId="0" borderId="0" xfId="83" applyFont="1" applyFill="1" applyBorder="1" applyAlignment="1">
      <alignment horizontal="right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15" fillId="0" borderId="13" xfId="81" applyFont="1" applyFill="1" applyBorder="1" applyAlignment="1">
      <alignment horizontal="center" vertical="center"/>
      <protection/>
    </xf>
    <xf numFmtId="0" fontId="15" fillId="0" borderId="15" xfId="84" applyFont="1" applyFill="1" applyBorder="1" applyAlignment="1">
      <alignment horizontal="center" vertical="center" wrapText="1"/>
      <protection/>
    </xf>
    <xf numFmtId="0" fontId="10" fillId="0" borderId="0" xfId="80" applyFont="1" applyFill="1" applyAlignment="1">
      <alignment vertical="center"/>
      <protection/>
    </xf>
    <xf numFmtId="49" fontId="15" fillId="0" borderId="13" xfId="81" applyNumberFormat="1" applyFont="1" applyFill="1" applyBorder="1" applyAlignment="1">
      <alignment horizontal="left" vertical="center"/>
      <protection/>
    </xf>
    <xf numFmtId="178" fontId="15" fillId="0" borderId="13" xfId="85" applyNumberFormat="1" applyFont="1" applyFill="1" applyBorder="1" applyAlignment="1">
      <alignment horizontal="center" vertical="center"/>
    </xf>
    <xf numFmtId="0" fontId="0" fillId="0" borderId="0" xfId="80" applyFont="1" applyFill="1" applyAlignment="1">
      <alignment vertical="center"/>
      <protection/>
    </xf>
    <xf numFmtId="49" fontId="3" fillId="0" borderId="13" xfId="81" applyNumberFormat="1" applyFont="1" applyFill="1" applyBorder="1" applyAlignment="1">
      <alignment horizontal="left" vertical="center"/>
      <protection/>
    </xf>
    <xf numFmtId="178" fontId="3" fillId="0" borderId="13" xfId="85" applyNumberFormat="1" applyFont="1" applyFill="1" applyBorder="1" applyAlignment="1">
      <alignment horizontal="center" vertical="center"/>
    </xf>
    <xf numFmtId="0" fontId="3" fillId="0" borderId="16" xfId="8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11" fillId="0" borderId="0" xfId="80" applyFont="1" applyFill="1" applyAlignment="1">
      <alignment vertical="center"/>
      <protection/>
    </xf>
    <xf numFmtId="0" fontId="4" fillId="0" borderId="0" xfId="82" applyFont="1" applyFill="1" applyAlignment="1">
      <alignment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16" fillId="0" borderId="0" xfId="80" applyFont="1" applyFill="1" applyAlignment="1">
      <alignment vertical="center"/>
      <protection/>
    </xf>
    <xf numFmtId="0" fontId="15" fillId="0" borderId="13" xfId="81" applyFont="1" applyFill="1" applyBorder="1" applyAlignment="1">
      <alignment horizontal="left" vertical="center"/>
      <protection/>
    </xf>
    <xf numFmtId="178" fontId="15" fillId="0" borderId="12" xfId="85" applyNumberFormat="1" applyFont="1" applyFill="1" applyBorder="1" applyAlignment="1">
      <alignment horizontal="center" vertical="center"/>
    </xf>
    <xf numFmtId="0" fontId="15" fillId="0" borderId="16" xfId="80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vertical="center"/>
      <protection/>
    </xf>
    <xf numFmtId="0" fontId="3" fillId="0" borderId="13" xfId="81" applyFont="1" applyFill="1" applyBorder="1" applyAlignment="1">
      <alignment horizontal="left" vertical="center"/>
      <protection/>
    </xf>
    <xf numFmtId="178" fontId="16" fillId="0" borderId="13" xfId="85" applyNumberFormat="1" applyFont="1" applyFill="1" applyBorder="1" applyAlignment="1">
      <alignment horizontal="center" vertical="center"/>
    </xf>
    <xf numFmtId="0" fontId="8" fillId="0" borderId="0" xfId="66" applyFont="1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8" fillId="0" borderId="0" xfId="66" applyFont="1" applyAlignment="1">
      <alignment horizontal="right" vertical="center"/>
      <protection/>
    </xf>
    <xf numFmtId="0" fontId="19" fillId="0" borderId="13" xfId="66" applyFont="1" applyBorder="1" applyAlignment="1">
      <alignment horizontal="center" vertical="center" wrapText="1"/>
      <protection/>
    </xf>
    <xf numFmtId="0" fontId="20" fillId="0" borderId="13" xfId="66" applyFont="1" applyBorder="1" applyAlignment="1">
      <alignment horizontal="center" vertical="center" wrapText="1"/>
      <protection/>
    </xf>
    <xf numFmtId="0" fontId="20" fillId="0" borderId="13" xfId="66" applyFont="1" applyBorder="1" applyAlignment="1">
      <alignment horizontal="left" vertical="center" wrapText="1"/>
      <protection/>
    </xf>
    <xf numFmtId="0" fontId="20" fillId="0" borderId="13" xfId="66" applyFont="1" applyBorder="1" applyAlignment="1">
      <alignment horizontal="right" vertical="center" wrapText="1"/>
      <protection/>
    </xf>
    <xf numFmtId="0" fontId="19" fillId="0" borderId="13" xfId="66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66" applyFont="1">
      <alignment vertical="center"/>
      <protection/>
    </xf>
    <xf numFmtId="0" fontId="8" fillId="0" borderId="0" xfId="66" applyFont="1" applyAlignment="1">
      <alignment horizontal="right" vertical="center"/>
      <protection/>
    </xf>
    <xf numFmtId="0" fontId="4" fillId="0" borderId="0" xfId="71" applyFo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1" fillId="0" borderId="0" xfId="71" applyFont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/>
      <protection/>
    </xf>
    <xf numFmtId="0" fontId="22" fillId="0" borderId="13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horizontal="center" vertical="center" wrapText="1"/>
      <protection/>
    </xf>
    <xf numFmtId="0" fontId="11" fillId="0" borderId="13" xfId="71" applyFont="1" applyBorder="1" applyAlignment="1">
      <alignment vertical="center" wrapText="1"/>
      <protection/>
    </xf>
    <xf numFmtId="0" fontId="11" fillId="0" borderId="13" xfId="7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/>
    </xf>
    <xf numFmtId="2" fontId="24" fillId="0" borderId="0" xfId="0" applyNumberFormat="1" applyFont="1" applyFill="1" applyBorder="1" applyAlignment="1" applyProtection="1">
      <alignment horizontal="center"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2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 indent="3"/>
      <protection/>
    </xf>
    <xf numFmtId="0" fontId="3" fillId="0" borderId="13" xfId="0" applyFont="1" applyFill="1" applyBorder="1" applyAlignment="1">
      <alignment horizontal="center"/>
    </xf>
    <xf numFmtId="10" fontId="3" fillId="0" borderId="13" xfId="17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49" fontId="7" fillId="0" borderId="0" xfId="68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49" fontId="27" fillId="0" borderId="0" xfId="68" applyNumberFormat="1" applyFont="1" applyFill="1" applyBorder="1" applyAlignment="1">
      <alignment/>
      <protection/>
    </xf>
    <xf numFmtId="0" fontId="27" fillId="0" borderId="0" xfId="68" applyFont="1" applyFill="1" applyBorder="1" applyAlignment="1">
      <alignment horizontal="center"/>
      <protection/>
    </xf>
    <xf numFmtId="49" fontId="28" fillId="0" borderId="17" xfId="68" applyNumberFormat="1" applyFont="1" applyFill="1" applyBorder="1" applyAlignment="1">
      <alignment horizontal="center" vertical="center"/>
      <protection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64" applyNumberFormat="1" applyFont="1" applyFill="1" applyBorder="1" applyAlignment="1" applyProtection="1">
      <alignment horizontal="left" vertical="center" wrapText="1"/>
      <protection/>
    </xf>
    <xf numFmtId="178" fontId="27" fillId="0" borderId="13" xfId="68" applyNumberFormat="1" applyFont="1" applyFill="1" applyBorder="1" applyAlignment="1">
      <alignment horizontal="right" vertical="center" wrapText="1"/>
      <protection/>
    </xf>
    <xf numFmtId="178" fontId="27" fillId="0" borderId="13" xfId="68" applyNumberFormat="1" applyFont="1" applyFill="1" applyBorder="1" applyAlignment="1" applyProtection="1">
      <alignment horizontal="right" vertical="center"/>
      <protection/>
    </xf>
    <xf numFmtId="10" fontId="27" fillId="0" borderId="13" xfId="17" applyNumberFormat="1" applyFont="1" applyFill="1" applyBorder="1" applyAlignment="1">
      <alignment horizontal="center" vertical="center" wrapText="1"/>
    </xf>
    <xf numFmtId="178" fontId="27" fillId="0" borderId="13" xfId="68" applyNumberFormat="1" applyFont="1" applyFill="1" applyBorder="1" applyAlignment="1">
      <alignment horizontal="center" vertical="center" wrapText="1"/>
      <protection/>
    </xf>
    <xf numFmtId="178" fontId="27" fillId="0" borderId="13" xfId="68" applyNumberFormat="1" applyFont="1" applyFill="1" applyBorder="1" applyAlignment="1" applyProtection="1">
      <alignment horizontal="center" vertical="center"/>
      <protection/>
    </xf>
    <xf numFmtId="49" fontId="27" fillId="0" borderId="15" xfId="68" applyNumberFormat="1" applyFont="1" applyFill="1" applyBorder="1" applyAlignment="1" applyProtection="1">
      <alignment horizontal="left" vertical="center"/>
      <protection/>
    </xf>
    <xf numFmtId="49" fontId="28" fillId="0" borderId="15" xfId="68" applyNumberFormat="1" applyFont="1" applyFill="1" applyBorder="1" applyAlignment="1" applyProtection="1">
      <alignment horizontal="center" vertical="center"/>
      <protection/>
    </xf>
    <xf numFmtId="179" fontId="28" fillId="0" borderId="13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29" fillId="0" borderId="18" xfId="71" applyFont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178" fontId="14" fillId="0" borderId="1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80" fontId="15" fillId="0" borderId="13" xfId="65" applyNumberFormat="1" applyFont="1" applyFill="1" applyBorder="1" applyAlignment="1">
      <alignment horizontal="center" vertical="center" wrapText="1"/>
      <protection/>
    </xf>
    <xf numFmtId="10" fontId="15" fillId="0" borderId="13" xfId="65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78" fontId="3" fillId="0" borderId="13" xfId="79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67" applyFill="1">
      <alignment vertical="center"/>
      <protection/>
    </xf>
    <xf numFmtId="0" fontId="10" fillId="0" borderId="0" xfId="67" applyFont="1" applyFill="1">
      <alignment vertical="center"/>
      <protection/>
    </xf>
    <xf numFmtId="0" fontId="8" fillId="0" borderId="0" xfId="67" applyFont="1" applyFill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7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8" fillId="0" borderId="13" xfId="67" applyFont="1" applyFill="1" applyBorder="1" applyAlignment="1">
      <alignment horizontal="center" vertical="center"/>
      <protection/>
    </xf>
    <xf numFmtId="0" fontId="3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38" fillId="0" borderId="13" xfId="67" applyFont="1" applyFill="1" applyBorder="1" applyAlignment="1">
      <alignment horizontal="center" vertical="center" wrapText="1"/>
      <protection/>
    </xf>
    <xf numFmtId="49" fontId="9" fillId="0" borderId="13" xfId="67" applyNumberFormat="1" applyFont="1" applyFill="1" applyBorder="1" applyAlignment="1">
      <alignment horizontal="center" vertical="center"/>
      <protection/>
    </xf>
    <xf numFmtId="0" fontId="39" fillId="0" borderId="13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13" xfId="67" applyNumberFormat="1" applyFont="1" applyFill="1" applyBorder="1" applyAlignment="1">
      <alignment horizontal="center" vertical="center"/>
      <protection/>
    </xf>
    <xf numFmtId="0" fontId="39" fillId="0" borderId="13" xfId="0" applyNumberFormat="1" applyFont="1" applyFill="1" applyBorder="1" applyAlignment="1">
      <alignment horizontal="left" vertical="center" indent="1"/>
    </xf>
    <xf numFmtId="0" fontId="9" fillId="0" borderId="0" xfId="67" applyFont="1" applyFill="1">
      <alignment vertical="center"/>
      <protection/>
    </xf>
    <xf numFmtId="0" fontId="9" fillId="0" borderId="0" xfId="67" applyFont="1" applyFill="1" applyAlignment="1">
      <alignment horizontal="center" vertical="center"/>
      <protection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6" fontId="25" fillId="0" borderId="0" xfId="0" applyNumberFormat="1" applyFont="1" applyFill="1" applyBorder="1" applyAlignment="1" applyProtection="1">
      <alignment horizontal="center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8" fontId="40" fillId="0" borderId="17" xfId="88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3" xfId="88" applyFont="1" applyFill="1" applyBorder="1" applyAlignment="1" applyProtection="1">
      <alignment horizontal="center" vertical="center"/>
      <protection locked="0"/>
    </xf>
    <xf numFmtId="176" fontId="4" fillId="0" borderId="13" xfId="88" applyNumberFormat="1" applyFont="1" applyFill="1" applyBorder="1" applyAlignment="1" applyProtection="1">
      <alignment horizontal="center" vertical="center" wrapText="1"/>
      <protection locked="0"/>
    </xf>
    <xf numFmtId="178" fontId="40" fillId="0" borderId="22" xfId="88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left" vertical="center"/>
      <protection/>
    </xf>
    <xf numFmtId="176" fontId="22" fillId="0" borderId="13" xfId="0" applyNumberFormat="1" applyFont="1" applyFill="1" applyBorder="1" applyAlignment="1" applyProtection="1">
      <alignment horizontal="center" vertical="center"/>
      <protection/>
    </xf>
    <xf numFmtId="178" fontId="10" fillId="0" borderId="13" xfId="88" applyNumberFormat="1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horizontal="left" vertical="center"/>
      <protection/>
    </xf>
    <xf numFmtId="178" fontId="41" fillId="0" borderId="13" xfId="88" applyNumberFormat="1" applyFont="1" applyFill="1" applyBorder="1" applyAlignment="1" applyProtection="1">
      <alignment horizontal="center" vertical="center"/>
      <protection/>
    </xf>
    <xf numFmtId="178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176" fontId="11" fillId="0" borderId="13" xfId="0" applyNumberFormat="1" applyFont="1" applyFill="1" applyBorder="1" applyAlignment="1" applyProtection="1">
      <alignment horizontal="center" vertical="center"/>
      <protection/>
    </xf>
    <xf numFmtId="176" fontId="11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left" vertical="center"/>
      <protection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3" xfId="0" applyNumberFormat="1" applyFont="1" applyFill="1" applyBorder="1" applyAlignment="1">
      <alignment horizontal="center"/>
    </xf>
    <xf numFmtId="0" fontId="4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76" fontId="42" fillId="0" borderId="13" xfId="0" applyNumberFormat="1" applyFont="1" applyFill="1" applyBorder="1" applyAlignment="1" applyProtection="1">
      <alignment horizontal="right" vertical="center"/>
      <protection/>
    </xf>
    <xf numFmtId="176" fontId="22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/>
    </xf>
    <xf numFmtId="176" fontId="22" fillId="0" borderId="13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178" fontId="15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80" fillId="0" borderId="0" xfId="0" applyFont="1" applyAlignment="1">
      <alignment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10" fontId="11" fillId="0" borderId="0" xfId="0" applyNumberFormat="1" applyFont="1" applyFill="1" applyAlignment="1" applyProtection="1">
      <alignment horizontal="center" vertical="center"/>
      <protection/>
    </xf>
    <xf numFmtId="10" fontId="20" fillId="0" borderId="0" xfId="0" applyNumberFormat="1" applyFont="1" applyFill="1" applyAlignment="1" applyProtection="1">
      <alignment horizontal="center" vertical="center"/>
      <protection/>
    </xf>
    <xf numFmtId="0" fontId="42" fillId="4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4" borderId="13" xfId="0" applyNumberFormat="1" applyFont="1" applyFill="1" applyBorder="1" applyAlignment="1" applyProtection="1">
      <alignment horizontal="left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10" fontId="11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/>
    </xf>
    <xf numFmtId="3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left" vertical="center"/>
      <protection/>
    </xf>
    <xf numFmtId="3" fontId="11" fillId="0" borderId="26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10" fontId="41" fillId="0" borderId="13" xfId="0" applyNumberFormat="1" applyFont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/>
    </xf>
    <xf numFmtId="178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6" fillId="0" borderId="0" xfId="0" applyFont="1" applyAlignment="1">
      <alignment horizontal="center" vertical="center"/>
    </xf>
    <xf numFmtId="0" fontId="0" fillId="0" borderId="27" xfId="78" applyFont="1" applyFill="1" applyBorder="1" applyAlignment="1">
      <alignment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5" fillId="0" borderId="13" xfId="79" applyFont="1" applyFill="1" applyBorder="1" applyAlignment="1" applyProtection="1">
      <alignment horizontal="left" vertical="center"/>
      <protection locked="0"/>
    </xf>
    <xf numFmtId="178" fontId="15" fillId="0" borderId="13" xfId="79" applyNumberFormat="1" applyFont="1" applyFill="1" applyBorder="1" applyAlignment="1" applyProtection="1">
      <alignment horizontal="center" vertical="center"/>
      <protection/>
    </xf>
    <xf numFmtId="0" fontId="3" fillId="0" borderId="13" xfId="79" applyFont="1" applyFill="1" applyBorder="1" applyAlignment="1" applyProtection="1">
      <alignment horizontal="left" vertical="center" indent="2"/>
      <protection locked="0"/>
    </xf>
    <xf numFmtId="0" fontId="1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indent="2"/>
      <protection/>
    </xf>
    <xf numFmtId="178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 wrapText="1" indent="2"/>
      <protection/>
    </xf>
    <xf numFmtId="0" fontId="3" fillId="0" borderId="13" xfId="0" applyFont="1" applyFill="1" applyBorder="1" applyAlignment="1">
      <alignment horizontal="left" vertical="center" wrapText="1" indent="2"/>
    </xf>
    <xf numFmtId="0" fontId="16" fillId="0" borderId="13" xfId="0" applyFont="1" applyFill="1" applyBorder="1" applyAlignment="1" applyProtection="1">
      <alignment vertical="center"/>
      <protection/>
    </xf>
    <xf numFmtId="0" fontId="15" fillId="0" borderId="13" xfId="79" applyFont="1" applyFill="1" applyBorder="1" applyAlignment="1" applyProtection="1">
      <alignment horizontal="center" vertical="center"/>
      <protection locked="0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省本级支出（人大）" xfId="63"/>
    <cellStyle name="常规 5 2" xfId="64"/>
    <cellStyle name="常规_2013年国有资本经营预算完成情况表" xfId="65"/>
    <cellStyle name="常规_2016年国有资本经营预算公开表" xfId="66"/>
    <cellStyle name="常规_经济分类" xfId="67"/>
    <cellStyle name="常规 2" xfId="68"/>
    <cellStyle name="ColLevel_1" xfId="69"/>
    <cellStyle name="RowLevel_1" xfId="70"/>
    <cellStyle name="常规_2016年政府性基金预算公开表" xfId="71"/>
    <cellStyle name="常规 3_财预(2013)73.号附件" xfId="72"/>
    <cellStyle name="常规_岳塘区指标系统数据查询8" xfId="73"/>
    <cellStyle name="常规 7" xfId="74"/>
    <cellStyle name="常规 11 2" xfId="75"/>
    <cellStyle name="常规 2 10 3" xfId="76"/>
    <cellStyle name="常规 10 14" xfId="77"/>
    <cellStyle name="常规_三局考核表_1" xfId="78"/>
    <cellStyle name="常规_Sheet1" xfId="79"/>
    <cellStyle name="常规 3" xfId="80"/>
    <cellStyle name="常规_Sheet1_2014年市本级基金预算草案（汇总）" xfId="81"/>
    <cellStyle name="常规_2014年市本级社会保险基金预算" xfId="82"/>
    <cellStyle name="常规_市本级企业养老保险08年预算" xfId="83"/>
    <cellStyle name="常规_Sheet1_2014年市本级财政预算草案（第11稿）" xfId="84"/>
    <cellStyle name="千位分隔 2" xfId="85"/>
    <cellStyle name="常规 2 2 2" xfId="86"/>
    <cellStyle name="常规_桂东县2009年地方预算表格0324" xfId="87"/>
    <cellStyle name="常规_Sheet2_2014年市本级财政预算草案（第14稿）" xfId="88"/>
    <cellStyle name="常规 5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externalLink" Target="externalLinks/externalLink29.xml" /><Relationship Id="rId54" Type="http://schemas.openxmlformats.org/officeDocument/2006/relationships/externalLink" Target="externalLinks/externalLink30.xml" /><Relationship Id="rId55" Type="http://schemas.openxmlformats.org/officeDocument/2006/relationships/externalLink" Target="externalLinks/externalLink31.xml" /><Relationship Id="rId56" Type="http://schemas.openxmlformats.org/officeDocument/2006/relationships/externalLink" Target="externalLinks/externalLink32.xml" /><Relationship Id="rId57" Type="http://schemas.openxmlformats.org/officeDocument/2006/relationships/externalLink" Target="externalLinks/externalLink33.xml" /><Relationship Id="rId58" Type="http://schemas.openxmlformats.org/officeDocument/2006/relationships/externalLink" Target="externalLinks/externalLink34.xml" /><Relationship Id="rId59" Type="http://schemas.openxmlformats.org/officeDocument/2006/relationships/externalLink" Target="externalLinks/externalLink35.xml" /><Relationship Id="rId60" Type="http://schemas.openxmlformats.org/officeDocument/2006/relationships/externalLink" Target="externalLinks/externalLink36.xml" /><Relationship Id="rId61" Type="http://schemas.openxmlformats.org/officeDocument/2006/relationships/externalLink" Target="externalLinks/externalLink37.xml" /><Relationship Id="rId62" Type="http://schemas.openxmlformats.org/officeDocument/2006/relationships/externalLink" Target="externalLinks/externalLink38.xml" /><Relationship Id="rId63" Type="http://schemas.openxmlformats.org/officeDocument/2006/relationships/externalLink" Target="externalLinks/externalLink39.xml" /><Relationship Id="rId64" Type="http://schemas.openxmlformats.org/officeDocument/2006/relationships/externalLink" Target="externalLinks/externalLink40.xml" /><Relationship Id="rId65" Type="http://schemas.openxmlformats.org/officeDocument/2006/relationships/externalLink" Target="externalLinks/externalLink41.xml" /><Relationship Id="rId66" Type="http://schemas.openxmlformats.org/officeDocument/2006/relationships/externalLink" Target="externalLinks/externalLink42.xml" /><Relationship Id="rId67" Type="http://schemas.openxmlformats.org/officeDocument/2006/relationships/externalLink" Target="externalLinks/externalLink43.xml" /><Relationship Id="rId68" Type="http://schemas.openxmlformats.org/officeDocument/2006/relationships/externalLink" Target="externalLinks/externalLink44.xml" /><Relationship Id="rId69" Type="http://schemas.openxmlformats.org/officeDocument/2006/relationships/externalLink" Target="externalLinks/externalLink45.xml" /><Relationship Id="rId70" Type="http://schemas.openxmlformats.org/officeDocument/2006/relationships/externalLink" Target="externalLinks/externalLink46.xml" /><Relationship Id="rId71" Type="http://schemas.openxmlformats.org/officeDocument/2006/relationships/externalLink" Target="externalLinks/externalLink47.xml" /><Relationship Id="rId72" Type="http://schemas.openxmlformats.org/officeDocument/2006/relationships/externalLink" Target="externalLinks/externalLink48.xml" /><Relationship Id="rId73" Type="http://schemas.openxmlformats.org/officeDocument/2006/relationships/externalLink" Target="externalLinks/externalLink49.xml" /><Relationship Id="rId74" Type="http://schemas.openxmlformats.org/officeDocument/2006/relationships/externalLink" Target="externalLinks/externalLink50.xml" /><Relationship Id="rId75" Type="http://schemas.openxmlformats.org/officeDocument/2006/relationships/externalLink" Target="externalLinks/externalLink51.xml" /><Relationship Id="rId76" Type="http://schemas.openxmlformats.org/officeDocument/2006/relationships/externalLink" Target="externalLinks/externalLink52.xml" /><Relationship Id="rId77" Type="http://schemas.openxmlformats.org/officeDocument/2006/relationships/externalLink" Target="externalLinks/externalLink53.xml" /><Relationship Id="rId78" Type="http://schemas.openxmlformats.org/officeDocument/2006/relationships/externalLink" Target="externalLinks/externalLink54.xml" /><Relationship Id="rId79" Type="http://schemas.openxmlformats.org/officeDocument/2006/relationships/externalLink" Target="externalLinks/externalLink55.xml" /><Relationship Id="rId80" Type="http://schemas.openxmlformats.org/officeDocument/2006/relationships/externalLink" Target="externalLinks/externalLink56.xml" /><Relationship Id="rId81" Type="http://schemas.openxmlformats.org/officeDocument/2006/relationships/externalLink" Target="externalLinks/externalLink57.xml" /><Relationship Id="rId82" Type="http://schemas.openxmlformats.org/officeDocument/2006/relationships/externalLink" Target="externalLinks/externalLink58.xml" /><Relationship Id="rId83" Type="http://schemas.openxmlformats.org/officeDocument/2006/relationships/externalLink" Target="externalLinks/externalLink59.xml" /><Relationship Id="rId84" Type="http://schemas.openxmlformats.org/officeDocument/2006/relationships/externalLink" Target="externalLinks/externalLink60.xml" /><Relationship Id="rId85" Type="http://schemas.openxmlformats.org/officeDocument/2006/relationships/externalLink" Target="externalLinks/externalLink61.xml" /><Relationship Id="rId86" Type="http://schemas.openxmlformats.org/officeDocument/2006/relationships/externalLink" Target="externalLinks/externalLink62.xml" /><Relationship Id="rId87" Type="http://schemas.openxmlformats.org/officeDocument/2006/relationships/externalLink" Target="externalLinks/externalLink63.xml" /><Relationship Id="rId88" Type="http://schemas.openxmlformats.org/officeDocument/2006/relationships/externalLink" Target="externalLinks/externalLink64.xml" /><Relationship Id="rId89" Type="http://schemas.openxmlformats.org/officeDocument/2006/relationships/externalLink" Target="externalLinks/externalLink65.xml" /><Relationship Id="rId90" Type="http://schemas.openxmlformats.org/officeDocument/2006/relationships/externalLink" Target="externalLinks/externalLink66.xml" /><Relationship Id="rId91" Type="http://schemas.openxmlformats.org/officeDocument/2006/relationships/externalLink" Target="externalLinks/externalLink67.xml" /><Relationship Id="rId92" Type="http://schemas.openxmlformats.org/officeDocument/2006/relationships/externalLink" Target="externalLinks/externalLink68.xml" /><Relationship Id="rId93" Type="http://schemas.openxmlformats.org/officeDocument/2006/relationships/externalLink" Target="externalLinks/externalLink69.xml" /><Relationship Id="rId94" Type="http://schemas.openxmlformats.org/officeDocument/2006/relationships/externalLink" Target="externalLinks/externalLink70.xml" /><Relationship Id="rId95" Type="http://schemas.openxmlformats.org/officeDocument/2006/relationships/externalLink" Target="externalLinks/externalLink71.xml" /><Relationship Id="rId9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yggyl\&#39044;&#31639;&#32929;\2021&#24180;\1.2021&#24180;&#39044;&#31639;\2021&#24180;&#39044;&#31639;&#27719;&#24635;\2021&#24180;&#39044;&#31639;&#23450;&#31295;\1&#12289;2021&#24180;&#39044;&#31639;&#31616;&#34920;\2021&#24180;&#31041;&#38451;&#21439;&#36130;&#25919;&#24635;&#39044;&#31639;&#33609;&#26696;&#65288;&#36807;&#28193;&#34920;&#65289;2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&#24037;&#20316;\2010-2011&#24180;&#24066;&#22330;&#37096;\&#24066;&#22330;&#25512;&#24191;&#32452;\4&#21508;&#29255;&#21306;&#23545;&#25509;\&#27963;&#21160;&#32479;&#35745;\&#26032;&#24314;&#25991;&#20214;&#22841;%20(2)\&#24453;&#22788;&#29702;\&#37070;&#29787;\2011&#20013;&#25253;&#30333;&#33647;&#23376;&#20844;&#21496;&#25552;&#20379;&#36164;&#26009;\&#30333;&#33647;&#21512;&#24182;&#25269;&#38144;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&#37101;&#25391;&#40527;\LOCALS~1\Temp\&#23376;&#20844;&#21496;&#24773;&#20917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5.189.223\&#39044;&#31639;&#32929;\Users\Administrator\Desktop\&#29579;&#24428;&#29747;\2014&#24180;\2015&#24180;&#39044;&#31639;&#34920;&#26684;\&#21457;&#21508;&#32929;&#23460;&#39044;&#31639;&#27719;&#24635;&#34920;&#26684;\Audit\&#28165;&#21326;&#21516;&#26041;\&#27169;&#29256;04\&#21516;&#26041;2004&#38468;&#27880;&#27169;&#2649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s\Administrator\Desktop\2017&#24180;(&#38271;&#27801;)\2.&#37096;&#38376;&#39044;&#31639;\http:\mail.sina.com.cn\Temp\WHJ\&#26412;&#37096;&#25253;&#34920;\Documents%20and%20Settings\XYZH%20USER\&#26700;&#38754;\&#40718;&#26032;\&#20809;&#30424;2001\&#25253;&#34920;&#24213;&#3129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&#35745;&#21010;&#27979;&#31639;\2007.10&#23450;&#31295;\20071119&#32508;&#21512;&#32463;&#33829;&#35745;&#21010;&#34920;&#65288;&#31185;&#25216;&#20048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0844;&#20849;&#30446;&#24405;\&#25351;&#26631;&#23545;&#36134;\&#33437;&#23665;&#21306;\2002&#24180;&#33437;&#23665;&#25351;&#26631;&#23545;&#36134;&#65288;12.25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8&#24180;&#32463;&#27982;&#36164;&#26412;&#39044;&#31639;\&#32463;&#27982;&#36164;&#26412;1101\&#35745;&#36130;&#38656;&#27714;&#34920;\2007&#24180;&#32508;&#21512;&#32463;&#33829;&#35745;&#21010;&#34920;&#26679;(&#35745;&#21010;&#22788;20061016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&#24037;&#20316;\&#38136;&#31649;\3514\&#24180;&#23457;&#24213;&#31295;\WINDOWS\Desktop\mx\&#32467;&#26500;&#21378;\xda&#39033;&#30446;\CWE&#26495;&#26448;&#37319;&#36141;&#28165;&#21333;\WORKSHT\ESTIMATE\TIM\443\TUBESET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WeChat%20Files\wxid_q4az2ds54x9k22\Files\1&#12289;&#19968;&#33324;&#20844;&#20849;&#39044;&#31639;\2018&#24180;&#39044;&#31639;&#32534;&#21046;&#36890;&#30693;\2018&#24180;&#37096;&#38376;&#39044;&#31639;&#36890;&#30693;&#23450;&#31295;\2017&#24180;(&#38271;&#27801;)\2.&#37096;&#38376;&#39044;&#31639;\2017&#24180;&#31041;&#38451;&#21439;&#37096;&#38376;&#39044;&#31639;&#32534;&#21046;&#38468;&#34920;&#65288;&#33609;&#31295;&#65289;1006.xlsm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WeChat%20Files\wxid_q4az2ds54x9k22\Files\1&#12289;&#19968;&#33324;&#20844;&#20849;&#39044;&#31639;\2018&#24180;&#39044;&#31639;&#32534;&#21046;&#36890;&#30693;\2018&#24180;&#37096;&#38376;&#39044;&#31639;&#36890;&#30693;&#23450;&#31295;\2017&#24180;(&#38271;&#27801;)\2.&#37096;&#38376;&#39044;&#31639;\POWER%20ASSUMPTION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My%20Documents\&#20013;&#38081;&#24555;&#36816;IPO\&#20044;&#40065;&#26408;&#40784;CRE\&#20044;&#40065;&#26408;&#40784;&#24213;&#31295;&#65293;8&#22871;\&#22806;&#36816;&#35199;&#21335;\ZYM\ZY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My%20Documents\&#20013;&#22269;&#24314;&#26448;IPO\&#24213;&#31295;\&#24213;&#31295;---04-9&#37041;\&#36830;&#20247;-ZJ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My%20Documents\&#20013;&#22269;&#24314;&#26448;IPO\&#24213;&#31295;\&#24213;&#31295;---04-9&#37041;\03&#38144;&#2180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wang.lan\LOCALS~1\Temp\Rar$DI00.968\&#24211;&#40836;&#32479;&#35745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3457;&#35745;&#36164;&#26009;\&#38901;&#21319;2000&#24180;1-5&#26376;\&#38901;&#21319;2000&#24180;1-5&#2637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9&#24180;&#35745;&#21010;\&#26368;&#32456;&#19979;&#36798;&#20998;&#34892;\DOCUME~1\ccb\LOCALS~1\Temp\C.Lotus.Notes.Data\&#22235;&#24029;&#24314;&#34892;&#24037;&#31243;&#21253;&#19968;&#25253;&#20215;&#34920;V11-option1-deal-&#25552;&#20132;&#29256;&#26412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lyn\2009&#24180;\2009&#24180;&#21439;&#26376;&#25253;\2008&#24180;&#25910;&#20837;&#32467;&#2650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s\Administrator\Desktop\2017&#24180;(&#38271;&#27801;)\2.&#37096;&#38376;&#39044;&#31639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ZPERP7\client\&#27169;&#29256;&#25968;&#25454;\&#24037;&#20316;&#24213;&#31295;&#27169;&#29256;\Documents%20and%20Settings\XYZH%20USER\&#26700;&#38754;\Book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&#29579;&#24428;&#29747;\2014&#24180;\2015&#24180;&#39044;&#31639;&#34920;&#26684;\&#21457;&#21508;&#32929;&#23460;&#39044;&#31639;&#27719;&#24635;&#34920;&#26684;\Audit\&#28165;&#21326;&#21516;&#26041;\&#27169;&#29256;04\&#21516;&#26041;2004&#38468;&#27880;&#27169;&#26495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32\&#24120;&#26519;&#32929;&#20221;&#20849;&#20139;\lb\&#27982;&#21335;&#38050;&#38081;\&#20108;&#27425;&#21453;&#39304;&#24847;&#35265;\&#25253;&#34920;&#38468;&#27880;&#21450;&#19987;&#39033;&#35828;&#26126;\&#38144;&#21806;\11.xlw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&#28165;&#21326;&#21516;&#26041;\2006&#24180;&#23457;\&#23457;&#35745;&#25991;&#20214;\&#21516;&#26041;&#25237;&#36164;&#32467;&#2650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nts%20and%20Settings\XYZH%20USER\&#26700;&#38754;\&#40718;&#26032;\&#20809;&#30424;2001\&#25253;&#34920;&#24213;&#3129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&#20849;&#20139;&#25991;&#26723;\Book3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5.189.223\&#39044;&#31639;&#32929;\&#20219;&#34183;\&#24037;&#20316;\2007&#24180;\&#35760;&#24080;\2007&#24180;&#35760;&#24080;1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lzhg\&#28895;&#21488;&#27688;&#32438;\2001&#24180;\&#24213;&#31295;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32\&#24120;&#26519;&#32929;&#20221;&#20849;&#20139;\&#29579;&#23706;\&#29702;&#24037;&#20013;&#20852;\&#29702;&#24037;&#20013;&#20852;2004\2004&#29702;&#24037;&#20013;&#20852;&#25253;&#34920;\Program%20Files\Microsoft%20Office\Templates\&#30005;&#23376;&#34920;&#26684;&#27169;&#26495;\&#24037;&#19994;&#20225;&#19994;&#36130;&#21153;&#25253;&#34920;.xlt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32\&#24120;&#26519;&#32929;&#20221;&#20849;&#20139;\&#24120;&#26519;&#32929;&#20221;\&#35745;&#21010;&#25991;&#20214;\&#25253;&#34920;&#21450;&#38468;&#27880;&#27169;&#29256;\&#24120;&#26519;&#32929;&#20221;2006&#25253;&#34920;&#27169;&#2925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WeChat%20Files\wxid_q4az2ds54x9k22\Files\1&#12289;&#19968;&#33324;&#20844;&#20849;&#39044;&#31639;\2018&#24180;&#39044;&#31639;&#32534;&#21046;&#36890;&#30693;\2018&#24180;&#37096;&#38376;&#39044;&#31639;&#36890;&#30693;&#23450;&#31295;\&#29579;&#24428;&#29747;\2017&#24180;\2017&#24180;&#37096;&#38376;&#39044;&#31639;&#34920;&#26684;10-8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zq\LOCALS~1\Temp\&#36130;&#25919;&#20379;&#20859;&#20154;&#21592;&#20449;&#24687;&#34920;\&#25945;&#32946;\&#27896;&#27700;&#22235;&#20013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2020&#24180;&#36130;&#25919;&#25910;&#25903;&#39044;&#31639;(&#33609;&#26696;)&#22686;&#20943;&#24773;&#20917;&#23545;&#27604;&#34920;2.5&#26446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2019&#24180;&#25919;&#24220;&#24615;&#22522;&#37329;&#39044;&#31639;&#65288;&#33609;&#26696;&#65289;2.21&#26368;&#21518;&#20462;&#25913;&#27745;&#27700;&#22788;&#29702;&#36153;&#31561;&#23450;&#31295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5.189.223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&#24037;&#20316;\2010-2011&#24180;&#24066;&#22330;&#37096;\&#24066;&#22330;&#25512;&#24191;&#32452;\4&#21508;&#29255;&#21306;&#23545;&#25509;\&#27963;&#21160;&#32479;&#35745;\&#26032;&#24314;&#25991;&#20214;&#22841;%20(2)\&#24453;&#22788;&#29702;\&#37070;&#29787;\2011&#20013;&#25253;&#30333;&#33647;&#23376;&#20844;&#21496;&#25552;&#20379;&#36164;&#26009;\&#30333;&#33647;&#21512;&#24182;&#25269;&#38144;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Audit\&#28165;&#21326;&#21516;&#26041;\&#27169;&#29256;04\&#21516;&#26041;2004&#38468;&#27880;&#27169;&#26495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5.189.223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DOCUME~1\&#37101;&#25391;&#40527;\LOCALS~1\Temp\&#23376;&#20844;&#21496;&#24773;&#20917;&#34920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yggyl\&#39044;&#31639;&#32929;\2019&#24180;\1.2019&#24180;&#39044;&#31639;\1&#12289;&#19968;&#33324;&#20844;&#20849;&#39044;&#31639;\2019&#24180;&#22235;&#26412;&#39044;&#31639;&#27719;&#24635;&#34920;&#65288;&#20154;&#20195;&#20250;&#26368;&#21518;&#23450;&#31295;-&#21457;&#32929;&#23460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ZPERP7\client\&#27169;&#29256;&#25968;&#25454;\&#24037;&#20316;&#24213;&#31295;&#27169;&#29256;\&#26032;&#20852;&#38136;&#31649;\3514\&#39044;&#23457;\&#24213;&#31295;\2005&#24180;&#24230;&#20915;&#31639;\2005&#24180;&#20915;&#31639;&#39044;&#23457;\&#24213;&#31295;&#65293;ZM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9-2-3\1.2019&#24180;&#39044;&#31639;\2019&#24180;&#39044;&#31639;&#27719;&#24635;&#34920;&#26684;\&#29579;&#24428;&#29747;\2015&#24180;1&#26376;19&#26085;&#22791;&#20221;\&#29579;&#24428;&#29747;\2014&#24180;\2015&#24180;&#39044;&#31639;&#32534;&#21046;&#26041;&#26696;\&#33609;&#31295;&#20462;&#25913;&#23436;&#21892;&#38454;&#27573;\&#39044;&#31639;&#32534;&#21046;&#65288;&#26690;&#33395;&#29618;&#36215;&#33609;&#25991;&#20214;&#65289;\&#39044;&#31639;&#32534;&#21046;&#36890;&#30693;\&#39044;&#31639;&#32534;&#21046;&#36890;&#30693;&#23450;&#31295;\ZPERP7\client\&#27169;&#29256;&#25968;&#25454;\&#24037;&#20316;&#24213;&#31295;&#27169;&#29256;\&#25910;&#20837;&#21644;&#25104;&#26412;`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总预算目录"/>
      <sheetName val="第一部分 "/>
      <sheetName val="收支预算总表1"/>
      <sheetName val="收入预算2"/>
      <sheetName val="提前下达3"/>
      <sheetName val="收支预算明细表4"/>
      <sheetName val="导出计数_94071.94"/>
      <sheetName val="导出计数_130186.51"/>
      <sheetName val="公共财政支出预算表5"/>
      <sheetName val="导出计数_列P"/>
      <sheetName val="第二部分"/>
      <sheetName val="政府性基金预算汇总表6"/>
      <sheetName val="提前下达（基金）"/>
      <sheetName val="第三部分 "/>
      <sheetName val="社保基金预算表7"/>
      <sheetName val="第四部分 "/>
      <sheetName val="国有资本经营预算8"/>
      <sheetName val="Sheet1"/>
    </sheetNames>
    <sheetDataSet>
      <sheetData sheetId="6">
        <row r="2">
          <cell r="H2" t="str">
            <v>小计</v>
          </cell>
        </row>
        <row r="3">
          <cell r="H3">
            <v>529502.2200000001</v>
          </cell>
        </row>
        <row r="4">
          <cell r="F4">
            <v>201</v>
          </cell>
          <cell r="H4">
            <v>52996.483999999975</v>
          </cell>
        </row>
        <row r="5">
          <cell r="F5">
            <v>20101</v>
          </cell>
          <cell r="H5">
            <v>656.1320000000001</v>
          </cell>
        </row>
        <row r="6">
          <cell r="F6">
            <v>2010101</v>
          </cell>
          <cell r="H6">
            <v>469.202</v>
          </cell>
        </row>
        <row r="7">
          <cell r="F7">
            <v>2010102</v>
          </cell>
          <cell r="H7">
            <v>5</v>
          </cell>
        </row>
        <row r="8">
          <cell r="F8">
            <v>2010103</v>
          </cell>
          <cell r="H8">
            <v>0</v>
          </cell>
        </row>
        <row r="9">
          <cell r="F9">
            <v>2010104</v>
          </cell>
          <cell r="H9">
            <v>12</v>
          </cell>
        </row>
        <row r="10">
          <cell r="F10">
            <v>2010105</v>
          </cell>
          <cell r="H10">
            <v>0</v>
          </cell>
        </row>
        <row r="11">
          <cell r="F11">
            <v>2010106</v>
          </cell>
          <cell r="H11">
            <v>22</v>
          </cell>
        </row>
        <row r="12">
          <cell r="F12">
            <v>2010107</v>
          </cell>
          <cell r="H12">
            <v>0</v>
          </cell>
        </row>
        <row r="13">
          <cell r="F13">
            <v>2010108</v>
          </cell>
          <cell r="H13">
            <v>144.93</v>
          </cell>
        </row>
        <row r="14">
          <cell r="F14">
            <v>2010109</v>
          </cell>
          <cell r="H14">
            <v>3</v>
          </cell>
        </row>
        <row r="15">
          <cell r="F15">
            <v>2010150</v>
          </cell>
          <cell r="H15">
            <v>0</v>
          </cell>
        </row>
        <row r="16">
          <cell r="F16">
            <v>2010199</v>
          </cell>
          <cell r="H16">
            <v>0</v>
          </cell>
        </row>
        <row r="17">
          <cell r="F17">
            <v>20102</v>
          </cell>
          <cell r="H17">
            <v>501.147</v>
          </cell>
        </row>
        <row r="18">
          <cell r="F18">
            <v>2010201</v>
          </cell>
          <cell r="H18">
            <v>400.147</v>
          </cell>
        </row>
        <row r="19">
          <cell r="F19">
            <v>2010202</v>
          </cell>
          <cell r="H19">
            <v>3</v>
          </cell>
        </row>
        <row r="20">
          <cell r="F20">
            <v>2010203</v>
          </cell>
          <cell r="H20">
            <v>0</v>
          </cell>
        </row>
        <row r="21">
          <cell r="F21">
            <v>2010204</v>
          </cell>
          <cell r="H21">
            <v>6</v>
          </cell>
        </row>
        <row r="22">
          <cell r="F22">
            <v>2010205</v>
          </cell>
          <cell r="H22">
            <v>45.5</v>
          </cell>
        </row>
        <row r="23">
          <cell r="F23">
            <v>2010206</v>
          </cell>
          <cell r="H23">
            <v>42.6</v>
          </cell>
        </row>
        <row r="24">
          <cell r="F24">
            <v>2010250</v>
          </cell>
          <cell r="H24">
            <v>0</v>
          </cell>
        </row>
        <row r="25">
          <cell r="F25">
            <v>2010299</v>
          </cell>
          <cell r="H25">
            <v>3.9</v>
          </cell>
        </row>
        <row r="26">
          <cell r="F26">
            <v>20103</v>
          </cell>
          <cell r="H26">
            <v>33059.088</v>
          </cell>
        </row>
        <row r="27">
          <cell r="F27">
            <v>2010301</v>
          </cell>
          <cell r="H27">
            <v>24596.456</v>
          </cell>
        </row>
        <row r="28">
          <cell r="F28">
            <v>2010302</v>
          </cell>
          <cell r="H28">
            <v>5206.28</v>
          </cell>
        </row>
        <row r="29">
          <cell r="F29">
            <v>2010303</v>
          </cell>
          <cell r="H29">
            <v>136.257</v>
          </cell>
        </row>
        <row r="30">
          <cell r="F30">
            <v>2010304</v>
          </cell>
          <cell r="H30">
            <v>0</v>
          </cell>
        </row>
        <row r="31">
          <cell r="F31">
            <v>2010305</v>
          </cell>
          <cell r="H31">
            <v>871.04</v>
          </cell>
        </row>
        <row r="32">
          <cell r="F32">
            <v>2010306</v>
          </cell>
          <cell r="H32">
            <v>548.191</v>
          </cell>
        </row>
        <row r="33">
          <cell r="F33">
            <v>2010308</v>
          </cell>
          <cell r="H33">
            <v>829.864</v>
          </cell>
        </row>
        <row r="34">
          <cell r="F34">
            <v>2010309</v>
          </cell>
          <cell r="H34">
            <v>0</v>
          </cell>
        </row>
        <row r="35">
          <cell r="F35">
            <v>2010350</v>
          </cell>
          <cell r="H35">
            <v>0</v>
          </cell>
        </row>
        <row r="36">
          <cell r="F36">
            <v>2010399</v>
          </cell>
          <cell r="H36">
            <v>871</v>
          </cell>
        </row>
        <row r="37">
          <cell r="F37">
            <v>20104</v>
          </cell>
          <cell r="H37">
            <v>934.219</v>
          </cell>
        </row>
        <row r="38">
          <cell r="F38">
            <v>2010401</v>
          </cell>
          <cell r="H38">
            <v>816.619</v>
          </cell>
        </row>
        <row r="39">
          <cell r="F39">
            <v>2010402</v>
          </cell>
          <cell r="H39">
            <v>101.6</v>
          </cell>
        </row>
        <row r="40">
          <cell r="F40">
            <v>2010403</v>
          </cell>
          <cell r="H40">
            <v>0</v>
          </cell>
        </row>
        <row r="41">
          <cell r="F41">
            <v>2010404</v>
          </cell>
          <cell r="H41">
            <v>0</v>
          </cell>
        </row>
        <row r="42">
          <cell r="F42">
            <v>2010405</v>
          </cell>
          <cell r="H42">
            <v>0</v>
          </cell>
        </row>
        <row r="43">
          <cell r="F43">
            <v>2010406</v>
          </cell>
          <cell r="H43">
            <v>0</v>
          </cell>
        </row>
        <row r="44">
          <cell r="F44">
            <v>2010407</v>
          </cell>
          <cell r="H44">
            <v>0</v>
          </cell>
        </row>
        <row r="45">
          <cell r="F45">
            <v>2010408</v>
          </cell>
          <cell r="H45">
            <v>16</v>
          </cell>
        </row>
        <row r="46">
          <cell r="F46">
            <v>2010450</v>
          </cell>
          <cell r="H46">
            <v>0</v>
          </cell>
        </row>
        <row r="47">
          <cell r="F47">
            <v>2010499</v>
          </cell>
          <cell r="H47">
            <v>0</v>
          </cell>
        </row>
        <row r="48">
          <cell r="F48">
            <v>20105</v>
          </cell>
          <cell r="H48">
            <v>423.102</v>
          </cell>
        </row>
        <row r="49">
          <cell r="F49">
            <v>2010501</v>
          </cell>
          <cell r="H49">
            <v>204.102</v>
          </cell>
        </row>
        <row r="50">
          <cell r="F50">
            <v>2010502</v>
          </cell>
          <cell r="H50">
            <v>15</v>
          </cell>
        </row>
        <row r="51">
          <cell r="F51">
            <v>2010503</v>
          </cell>
          <cell r="H51">
            <v>0</v>
          </cell>
        </row>
        <row r="52">
          <cell r="F52">
            <v>2010504</v>
          </cell>
          <cell r="H52">
            <v>0</v>
          </cell>
        </row>
        <row r="53">
          <cell r="F53">
            <v>2010505</v>
          </cell>
          <cell r="H53">
            <v>56</v>
          </cell>
        </row>
        <row r="54">
          <cell r="F54">
            <v>2010506</v>
          </cell>
          <cell r="H54">
            <v>8</v>
          </cell>
        </row>
        <row r="55">
          <cell r="F55">
            <v>2010507</v>
          </cell>
          <cell r="H55">
            <v>140</v>
          </cell>
        </row>
        <row r="56">
          <cell r="F56">
            <v>2010508</v>
          </cell>
          <cell r="H56">
            <v>0</v>
          </cell>
        </row>
        <row r="57">
          <cell r="F57">
            <v>2010550</v>
          </cell>
          <cell r="H57">
            <v>0</v>
          </cell>
        </row>
        <row r="58">
          <cell r="F58">
            <v>2010599</v>
          </cell>
          <cell r="H58">
            <v>0</v>
          </cell>
        </row>
        <row r="59">
          <cell r="F59">
            <v>20106</v>
          </cell>
          <cell r="H59">
            <v>1863.933</v>
          </cell>
        </row>
        <row r="60">
          <cell r="F60">
            <v>2010601</v>
          </cell>
          <cell r="H60">
            <v>1435.933</v>
          </cell>
        </row>
        <row r="61">
          <cell r="F61">
            <v>2010602</v>
          </cell>
          <cell r="H61">
            <v>100</v>
          </cell>
        </row>
        <row r="62">
          <cell r="F62">
            <v>2010603</v>
          </cell>
          <cell r="H62">
            <v>0</v>
          </cell>
        </row>
        <row r="63">
          <cell r="F63">
            <v>2010604</v>
          </cell>
          <cell r="H63">
            <v>0</v>
          </cell>
        </row>
        <row r="64">
          <cell r="F64">
            <v>2010605</v>
          </cell>
          <cell r="H64">
            <v>98</v>
          </cell>
        </row>
        <row r="65">
          <cell r="F65">
            <v>2010606</v>
          </cell>
          <cell r="H65">
            <v>0</v>
          </cell>
        </row>
        <row r="66">
          <cell r="F66">
            <v>2010607</v>
          </cell>
          <cell r="H66">
            <v>80</v>
          </cell>
        </row>
        <row r="67">
          <cell r="F67">
            <v>2010608</v>
          </cell>
          <cell r="H67">
            <v>150</v>
          </cell>
        </row>
        <row r="68">
          <cell r="F68">
            <v>2010650</v>
          </cell>
          <cell r="H68">
            <v>0</v>
          </cell>
        </row>
        <row r="69">
          <cell r="F69">
            <v>2010699</v>
          </cell>
          <cell r="H69">
            <v>0</v>
          </cell>
        </row>
        <row r="70">
          <cell r="F70">
            <v>20107</v>
          </cell>
          <cell r="H70">
            <v>3000</v>
          </cell>
        </row>
        <row r="71">
          <cell r="F71">
            <v>2010701</v>
          </cell>
          <cell r="H71">
            <v>0</v>
          </cell>
        </row>
        <row r="72">
          <cell r="F72">
            <v>2010702</v>
          </cell>
          <cell r="H72">
            <v>0</v>
          </cell>
        </row>
        <row r="73">
          <cell r="F73">
            <v>2010703</v>
          </cell>
          <cell r="H73">
            <v>0</v>
          </cell>
        </row>
        <row r="74">
          <cell r="F74">
            <v>2010704</v>
          </cell>
          <cell r="H74">
            <v>0</v>
          </cell>
        </row>
        <row r="75">
          <cell r="F75">
            <v>2010705</v>
          </cell>
          <cell r="H75">
            <v>0</v>
          </cell>
        </row>
        <row r="76">
          <cell r="F76">
            <v>2010706</v>
          </cell>
          <cell r="H76">
            <v>0</v>
          </cell>
        </row>
        <row r="77">
          <cell r="F77">
            <v>2010707</v>
          </cell>
          <cell r="H77">
            <v>0</v>
          </cell>
        </row>
        <row r="78">
          <cell r="F78">
            <v>2010708</v>
          </cell>
          <cell r="H78">
            <v>0</v>
          </cell>
        </row>
        <row r="79">
          <cell r="F79">
            <v>2010709</v>
          </cell>
          <cell r="H79">
            <v>0</v>
          </cell>
        </row>
        <row r="80">
          <cell r="F80">
            <v>2010750</v>
          </cell>
          <cell r="H80">
            <v>0</v>
          </cell>
        </row>
        <row r="81">
          <cell r="F81">
            <v>2010799</v>
          </cell>
          <cell r="H81">
            <v>3000</v>
          </cell>
        </row>
        <row r="82">
          <cell r="F82">
            <v>20108</v>
          </cell>
          <cell r="H82">
            <v>645.943</v>
          </cell>
        </row>
        <row r="83">
          <cell r="F83">
            <v>2010801</v>
          </cell>
          <cell r="H83">
            <v>477.943</v>
          </cell>
        </row>
        <row r="84">
          <cell r="F84">
            <v>2010802</v>
          </cell>
          <cell r="H84">
            <v>0</v>
          </cell>
        </row>
        <row r="85">
          <cell r="F85">
            <v>2010803</v>
          </cell>
          <cell r="H85">
            <v>0</v>
          </cell>
        </row>
        <row r="86">
          <cell r="F86">
            <v>2010804</v>
          </cell>
          <cell r="H86">
            <v>168</v>
          </cell>
        </row>
        <row r="87">
          <cell r="F87">
            <v>2010805</v>
          </cell>
          <cell r="H87">
            <v>0</v>
          </cell>
        </row>
        <row r="88">
          <cell r="F88">
            <v>2010806</v>
          </cell>
          <cell r="H88">
            <v>0</v>
          </cell>
        </row>
        <row r="89">
          <cell r="F89">
            <v>2010850</v>
          </cell>
          <cell r="H89">
            <v>0</v>
          </cell>
        </row>
        <row r="90">
          <cell r="F90">
            <v>2010899</v>
          </cell>
          <cell r="H90">
            <v>0</v>
          </cell>
        </row>
        <row r="91">
          <cell r="F91">
            <v>20109</v>
          </cell>
          <cell r="H91">
            <v>0</v>
          </cell>
        </row>
        <row r="92">
          <cell r="F92">
            <v>2010901</v>
          </cell>
          <cell r="H92">
            <v>0</v>
          </cell>
        </row>
        <row r="93">
          <cell r="F93">
            <v>2010902</v>
          </cell>
          <cell r="H93">
            <v>0</v>
          </cell>
        </row>
        <row r="94">
          <cell r="F94">
            <v>2010903</v>
          </cell>
          <cell r="H94">
            <v>0</v>
          </cell>
        </row>
        <row r="95">
          <cell r="F95">
            <v>2010905</v>
          </cell>
          <cell r="H95">
            <v>0</v>
          </cell>
        </row>
        <row r="96">
          <cell r="F96">
            <v>2010907</v>
          </cell>
          <cell r="H96">
            <v>0</v>
          </cell>
        </row>
        <row r="97">
          <cell r="F97">
            <v>2010908</v>
          </cell>
          <cell r="H97">
            <v>0</v>
          </cell>
        </row>
        <row r="98">
          <cell r="F98">
            <v>2010909</v>
          </cell>
          <cell r="H98">
            <v>0</v>
          </cell>
        </row>
        <row r="99">
          <cell r="F99">
            <v>2010910</v>
          </cell>
          <cell r="H99">
            <v>0</v>
          </cell>
        </row>
        <row r="100">
          <cell r="F100">
            <v>2010911</v>
          </cell>
          <cell r="H100">
            <v>0</v>
          </cell>
        </row>
        <row r="101">
          <cell r="F101">
            <v>2010912</v>
          </cell>
          <cell r="H101">
            <v>0</v>
          </cell>
        </row>
        <row r="102">
          <cell r="F102">
            <v>2010950</v>
          </cell>
          <cell r="H102">
            <v>0</v>
          </cell>
        </row>
        <row r="103">
          <cell r="F103">
            <v>2010999</v>
          </cell>
          <cell r="H103">
            <v>0</v>
          </cell>
        </row>
        <row r="104">
          <cell r="F104">
            <v>20110</v>
          </cell>
          <cell r="H104">
            <v>125.09</v>
          </cell>
        </row>
        <row r="105">
          <cell r="F105">
            <v>2011001</v>
          </cell>
          <cell r="H105">
            <v>87.09</v>
          </cell>
        </row>
        <row r="106">
          <cell r="F106">
            <v>2011002</v>
          </cell>
          <cell r="H106">
            <v>38</v>
          </cell>
        </row>
        <row r="107">
          <cell r="F107">
            <v>2011003</v>
          </cell>
          <cell r="H107">
            <v>0</v>
          </cell>
        </row>
        <row r="108">
          <cell r="F108">
            <v>2011004</v>
          </cell>
          <cell r="H108">
            <v>0</v>
          </cell>
        </row>
        <row r="109">
          <cell r="F109">
            <v>2011005</v>
          </cell>
          <cell r="H109">
            <v>0</v>
          </cell>
        </row>
        <row r="110">
          <cell r="F110">
            <v>2011007</v>
          </cell>
          <cell r="H110">
            <v>0</v>
          </cell>
        </row>
        <row r="111">
          <cell r="F111">
            <v>2011008</v>
          </cell>
          <cell r="H111">
            <v>0</v>
          </cell>
        </row>
        <row r="112">
          <cell r="F112">
            <v>2011050</v>
          </cell>
          <cell r="H112">
            <v>0</v>
          </cell>
        </row>
        <row r="113">
          <cell r="F113">
            <v>2011099</v>
          </cell>
          <cell r="H113">
            <v>0</v>
          </cell>
        </row>
        <row r="114">
          <cell r="F114">
            <v>20111</v>
          </cell>
          <cell r="H114">
            <v>2285.7929999999997</v>
          </cell>
        </row>
        <row r="115">
          <cell r="F115">
            <v>2011101</v>
          </cell>
          <cell r="H115">
            <v>1782.793</v>
          </cell>
        </row>
        <row r="116">
          <cell r="F116">
            <v>2011102</v>
          </cell>
          <cell r="H116">
            <v>383</v>
          </cell>
        </row>
        <row r="117">
          <cell r="F117">
            <v>2011103</v>
          </cell>
          <cell r="H117">
            <v>0</v>
          </cell>
        </row>
        <row r="118">
          <cell r="F118">
            <v>2011104</v>
          </cell>
          <cell r="H118">
            <v>0</v>
          </cell>
        </row>
        <row r="119">
          <cell r="F119">
            <v>2011105</v>
          </cell>
          <cell r="H119">
            <v>0</v>
          </cell>
        </row>
        <row r="120">
          <cell r="F120">
            <v>2011106</v>
          </cell>
          <cell r="H120">
            <v>120</v>
          </cell>
        </row>
        <row r="121">
          <cell r="F121">
            <v>2011150</v>
          </cell>
          <cell r="H121">
            <v>0</v>
          </cell>
        </row>
        <row r="122">
          <cell r="F122">
            <v>2011199</v>
          </cell>
          <cell r="H122">
            <v>0</v>
          </cell>
        </row>
        <row r="123">
          <cell r="F123">
            <v>20113</v>
          </cell>
          <cell r="H123">
            <v>2501.92</v>
          </cell>
        </row>
        <row r="124">
          <cell r="F124">
            <v>2011301</v>
          </cell>
          <cell r="H124">
            <v>2294.92</v>
          </cell>
        </row>
        <row r="125">
          <cell r="F125">
            <v>2011302</v>
          </cell>
          <cell r="H125">
            <v>45</v>
          </cell>
        </row>
        <row r="126">
          <cell r="F126">
            <v>2011303</v>
          </cell>
          <cell r="H126">
            <v>0</v>
          </cell>
        </row>
        <row r="127">
          <cell r="F127">
            <v>2011304</v>
          </cell>
          <cell r="H127">
            <v>3</v>
          </cell>
        </row>
        <row r="128">
          <cell r="F128">
            <v>2011305</v>
          </cell>
          <cell r="H128">
            <v>0</v>
          </cell>
        </row>
        <row r="129">
          <cell r="F129">
            <v>2011306</v>
          </cell>
          <cell r="H129">
            <v>0</v>
          </cell>
        </row>
        <row r="130">
          <cell r="F130">
            <v>2011307</v>
          </cell>
          <cell r="H130">
            <v>9</v>
          </cell>
        </row>
        <row r="131">
          <cell r="F131">
            <v>2011308</v>
          </cell>
          <cell r="H131">
            <v>150</v>
          </cell>
        </row>
        <row r="132">
          <cell r="F132">
            <v>2011350</v>
          </cell>
          <cell r="H132">
            <v>0</v>
          </cell>
        </row>
        <row r="133">
          <cell r="F133">
            <v>2011399</v>
          </cell>
          <cell r="H133">
            <v>0</v>
          </cell>
        </row>
        <row r="134">
          <cell r="F134">
            <v>20114</v>
          </cell>
          <cell r="H134">
            <v>0</v>
          </cell>
        </row>
        <row r="135">
          <cell r="F135">
            <v>2011401</v>
          </cell>
          <cell r="H135">
            <v>0</v>
          </cell>
        </row>
        <row r="136">
          <cell r="F136">
            <v>2011402</v>
          </cell>
          <cell r="H136">
            <v>0</v>
          </cell>
        </row>
        <row r="137">
          <cell r="F137">
            <v>2011403</v>
          </cell>
          <cell r="H137">
            <v>0</v>
          </cell>
        </row>
        <row r="138">
          <cell r="F138">
            <v>2011404</v>
          </cell>
          <cell r="H138">
            <v>0</v>
          </cell>
        </row>
        <row r="139">
          <cell r="F139">
            <v>2011405</v>
          </cell>
          <cell r="H139">
            <v>0</v>
          </cell>
        </row>
        <row r="140">
          <cell r="F140">
            <v>2011406</v>
          </cell>
          <cell r="H140">
            <v>0</v>
          </cell>
        </row>
        <row r="141">
          <cell r="F141">
            <v>2011408</v>
          </cell>
          <cell r="H141">
            <v>0</v>
          </cell>
        </row>
        <row r="142">
          <cell r="F142">
            <v>2011409</v>
          </cell>
          <cell r="H142">
            <v>0</v>
          </cell>
        </row>
        <row r="143">
          <cell r="F143">
            <v>2011410</v>
          </cell>
          <cell r="H143">
            <v>0</v>
          </cell>
        </row>
        <row r="144">
          <cell r="F144">
            <v>2011411</v>
          </cell>
          <cell r="H144">
            <v>0</v>
          </cell>
        </row>
        <row r="145">
          <cell r="F145">
            <v>2011450</v>
          </cell>
          <cell r="H145">
            <v>0</v>
          </cell>
        </row>
        <row r="146">
          <cell r="F146">
            <v>2011499</v>
          </cell>
          <cell r="H146">
            <v>0</v>
          </cell>
        </row>
        <row r="147">
          <cell r="F147">
            <v>20123</v>
          </cell>
          <cell r="H147">
            <v>0</v>
          </cell>
        </row>
        <row r="148">
          <cell r="F148">
            <v>2012301</v>
          </cell>
          <cell r="H148">
            <v>0</v>
          </cell>
        </row>
        <row r="149">
          <cell r="F149">
            <v>2012302</v>
          </cell>
          <cell r="H149">
            <v>0</v>
          </cell>
        </row>
        <row r="150">
          <cell r="F150">
            <v>2012303</v>
          </cell>
          <cell r="H150">
            <v>0</v>
          </cell>
        </row>
        <row r="151">
          <cell r="F151">
            <v>2012304</v>
          </cell>
          <cell r="H151">
            <v>0</v>
          </cell>
        </row>
        <row r="152">
          <cell r="F152">
            <v>2012350</v>
          </cell>
          <cell r="H152">
            <v>0</v>
          </cell>
        </row>
        <row r="153">
          <cell r="F153">
            <v>2012399</v>
          </cell>
          <cell r="H153">
            <v>0</v>
          </cell>
        </row>
        <row r="154">
          <cell r="F154">
            <v>20125</v>
          </cell>
          <cell r="H154">
            <v>0</v>
          </cell>
        </row>
        <row r="155">
          <cell r="F155">
            <v>2012501</v>
          </cell>
          <cell r="H155">
            <v>0</v>
          </cell>
        </row>
        <row r="156">
          <cell r="F156">
            <v>2012502</v>
          </cell>
          <cell r="H156">
            <v>0</v>
          </cell>
        </row>
        <row r="157">
          <cell r="F157">
            <v>2012503</v>
          </cell>
          <cell r="H157">
            <v>0</v>
          </cell>
        </row>
        <row r="158">
          <cell r="F158">
            <v>2012504</v>
          </cell>
          <cell r="H158">
            <v>0</v>
          </cell>
        </row>
        <row r="159">
          <cell r="F159">
            <v>2012505</v>
          </cell>
          <cell r="H159">
            <v>0</v>
          </cell>
        </row>
        <row r="160">
          <cell r="F160">
            <v>2012550</v>
          </cell>
          <cell r="H160">
            <v>0</v>
          </cell>
        </row>
        <row r="161">
          <cell r="F161">
            <v>2012599</v>
          </cell>
          <cell r="H161">
            <v>0</v>
          </cell>
        </row>
        <row r="162">
          <cell r="F162">
            <v>20126</v>
          </cell>
          <cell r="H162">
            <v>139.314</v>
          </cell>
        </row>
        <row r="163">
          <cell r="F163">
            <v>2012601</v>
          </cell>
          <cell r="H163">
            <v>70.314</v>
          </cell>
        </row>
        <row r="164">
          <cell r="F164">
            <v>2012602</v>
          </cell>
          <cell r="H164">
            <v>41</v>
          </cell>
        </row>
        <row r="165">
          <cell r="F165">
            <v>2012603</v>
          </cell>
          <cell r="H165">
            <v>0</v>
          </cell>
        </row>
        <row r="166">
          <cell r="F166">
            <v>2012604</v>
          </cell>
          <cell r="H166">
            <v>28</v>
          </cell>
        </row>
        <row r="167">
          <cell r="F167">
            <v>2012699</v>
          </cell>
          <cell r="H167">
            <v>0</v>
          </cell>
        </row>
        <row r="168">
          <cell r="F168">
            <v>20128</v>
          </cell>
          <cell r="H168">
            <v>71.66199999999999</v>
          </cell>
        </row>
        <row r="169">
          <cell r="F169">
            <v>2012801</v>
          </cell>
          <cell r="H169">
            <v>44.862</v>
          </cell>
        </row>
        <row r="170">
          <cell r="F170">
            <v>2012802</v>
          </cell>
          <cell r="H170">
            <v>25</v>
          </cell>
        </row>
        <row r="171">
          <cell r="F171">
            <v>2012803</v>
          </cell>
          <cell r="H171">
            <v>0</v>
          </cell>
        </row>
        <row r="172">
          <cell r="F172">
            <v>2012804</v>
          </cell>
          <cell r="H172">
            <v>0</v>
          </cell>
        </row>
        <row r="173">
          <cell r="F173">
            <v>2012850</v>
          </cell>
          <cell r="H173">
            <v>0</v>
          </cell>
        </row>
        <row r="174">
          <cell r="F174">
            <v>2012899</v>
          </cell>
          <cell r="H174">
            <v>1.8</v>
          </cell>
        </row>
        <row r="175">
          <cell r="F175">
            <v>20129</v>
          </cell>
          <cell r="H175">
            <v>277.05600000000004</v>
          </cell>
        </row>
        <row r="176">
          <cell r="F176">
            <v>2012901</v>
          </cell>
          <cell r="H176">
            <v>209.056</v>
          </cell>
        </row>
        <row r="177">
          <cell r="F177">
            <v>2012902</v>
          </cell>
          <cell r="H177">
            <v>68</v>
          </cell>
        </row>
        <row r="178">
          <cell r="F178">
            <v>2012903</v>
          </cell>
          <cell r="H178">
            <v>0</v>
          </cell>
        </row>
        <row r="179">
          <cell r="F179">
            <v>2012906</v>
          </cell>
          <cell r="H179">
            <v>0</v>
          </cell>
        </row>
        <row r="180">
          <cell r="F180">
            <v>2012950</v>
          </cell>
          <cell r="H180">
            <v>0</v>
          </cell>
        </row>
        <row r="181">
          <cell r="F181">
            <v>2012999</v>
          </cell>
          <cell r="H181">
            <v>0</v>
          </cell>
        </row>
        <row r="182">
          <cell r="F182">
            <v>20131</v>
          </cell>
          <cell r="H182">
            <v>1636.232</v>
          </cell>
        </row>
        <row r="183">
          <cell r="F183">
            <v>2013101</v>
          </cell>
          <cell r="H183">
            <v>977.482</v>
          </cell>
        </row>
        <row r="184">
          <cell r="F184">
            <v>2013102</v>
          </cell>
          <cell r="H184">
            <v>560.21</v>
          </cell>
        </row>
        <row r="185">
          <cell r="F185">
            <v>2013103</v>
          </cell>
          <cell r="H185">
            <v>0</v>
          </cell>
        </row>
        <row r="186">
          <cell r="F186">
            <v>2013105</v>
          </cell>
          <cell r="H186">
            <v>0</v>
          </cell>
        </row>
        <row r="187">
          <cell r="F187">
            <v>2013150</v>
          </cell>
          <cell r="H187">
            <v>98.54</v>
          </cell>
        </row>
        <row r="188">
          <cell r="F188">
            <v>2013199</v>
          </cell>
          <cell r="H188">
            <v>0</v>
          </cell>
        </row>
        <row r="189">
          <cell r="F189">
            <v>20132</v>
          </cell>
          <cell r="H189">
            <v>804.049</v>
          </cell>
        </row>
        <row r="190">
          <cell r="F190">
            <v>2013201</v>
          </cell>
          <cell r="H190">
            <v>330.509</v>
          </cell>
        </row>
        <row r="191">
          <cell r="F191">
            <v>2013202</v>
          </cell>
          <cell r="H191">
            <v>428.54</v>
          </cell>
        </row>
        <row r="192">
          <cell r="F192">
            <v>2013203</v>
          </cell>
          <cell r="H192">
            <v>0</v>
          </cell>
        </row>
        <row r="193">
          <cell r="F193">
            <v>2013204</v>
          </cell>
          <cell r="H193">
            <v>5</v>
          </cell>
        </row>
        <row r="194">
          <cell r="F194">
            <v>2013250</v>
          </cell>
          <cell r="H194">
            <v>0</v>
          </cell>
        </row>
        <row r="195">
          <cell r="F195">
            <v>2013299</v>
          </cell>
          <cell r="H195">
            <v>40</v>
          </cell>
        </row>
        <row r="196">
          <cell r="F196">
            <v>20133</v>
          </cell>
          <cell r="H196">
            <v>382.81600000000003</v>
          </cell>
        </row>
        <row r="197">
          <cell r="F197">
            <v>2013301</v>
          </cell>
          <cell r="H197">
            <v>148.816</v>
          </cell>
        </row>
        <row r="198">
          <cell r="F198">
            <v>2013302</v>
          </cell>
          <cell r="H198">
            <v>45</v>
          </cell>
        </row>
        <row r="199">
          <cell r="F199">
            <v>2013303</v>
          </cell>
          <cell r="H199">
            <v>0</v>
          </cell>
        </row>
        <row r="200">
          <cell r="F200">
            <v>2013304</v>
          </cell>
          <cell r="H200">
            <v>0</v>
          </cell>
        </row>
        <row r="201">
          <cell r="F201">
            <v>2013350</v>
          </cell>
          <cell r="H201">
            <v>0</v>
          </cell>
        </row>
        <row r="202">
          <cell r="F202">
            <v>2013399</v>
          </cell>
          <cell r="H202">
            <v>189</v>
          </cell>
        </row>
        <row r="203">
          <cell r="F203">
            <v>20134</v>
          </cell>
          <cell r="H203">
            <v>237.092</v>
          </cell>
        </row>
        <row r="204">
          <cell r="F204">
            <v>2013401</v>
          </cell>
          <cell r="H204">
            <v>161.092</v>
          </cell>
        </row>
        <row r="205">
          <cell r="F205">
            <v>2013402</v>
          </cell>
          <cell r="H205">
            <v>29</v>
          </cell>
        </row>
        <row r="206">
          <cell r="F206">
            <v>2013403</v>
          </cell>
          <cell r="H206">
            <v>0</v>
          </cell>
        </row>
        <row r="207">
          <cell r="F207">
            <v>2013404</v>
          </cell>
          <cell r="H207">
            <v>26</v>
          </cell>
        </row>
        <row r="208">
          <cell r="F208">
            <v>2013405</v>
          </cell>
          <cell r="H208">
            <v>11</v>
          </cell>
        </row>
        <row r="209">
          <cell r="F209">
            <v>2013450</v>
          </cell>
          <cell r="H209">
            <v>0</v>
          </cell>
        </row>
        <row r="210">
          <cell r="F210">
            <v>2013499</v>
          </cell>
          <cell r="H210">
            <v>10</v>
          </cell>
        </row>
        <row r="211">
          <cell r="F211">
            <v>20135</v>
          </cell>
          <cell r="H211">
            <v>0</v>
          </cell>
        </row>
        <row r="212">
          <cell r="F212">
            <v>2013501</v>
          </cell>
          <cell r="H212">
            <v>0</v>
          </cell>
        </row>
        <row r="213">
          <cell r="F213">
            <v>2013502</v>
          </cell>
          <cell r="H213">
            <v>0</v>
          </cell>
        </row>
        <row r="214">
          <cell r="F214">
            <v>2013503</v>
          </cell>
          <cell r="H214">
            <v>0</v>
          </cell>
        </row>
        <row r="215">
          <cell r="F215">
            <v>2013550</v>
          </cell>
          <cell r="H215">
            <v>0</v>
          </cell>
        </row>
        <row r="216">
          <cell r="F216">
            <v>2013599</v>
          </cell>
          <cell r="H216">
            <v>0</v>
          </cell>
        </row>
        <row r="217">
          <cell r="F217">
            <v>20136</v>
          </cell>
          <cell r="H217">
            <v>40</v>
          </cell>
        </row>
        <row r="218">
          <cell r="F218">
            <v>2013601</v>
          </cell>
          <cell r="H218">
            <v>0</v>
          </cell>
        </row>
        <row r="219">
          <cell r="F219">
            <v>2013602</v>
          </cell>
          <cell r="H219">
            <v>40</v>
          </cell>
        </row>
        <row r="220">
          <cell r="F220">
            <v>2013603</v>
          </cell>
          <cell r="H220">
            <v>0</v>
          </cell>
        </row>
        <row r="221">
          <cell r="F221">
            <v>2013650</v>
          </cell>
          <cell r="H221">
            <v>0</v>
          </cell>
        </row>
        <row r="222">
          <cell r="F222">
            <v>2013699</v>
          </cell>
          <cell r="H222">
            <v>0</v>
          </cell>
        </row>
        <row r="223">
          <cell r="F223">
            <v>20137</v>
          </cell>
          <cell r="H223">
            <v>156.489</v>
          </cell>
        </row>
        <row r="224">
          <cell r="F224">
            <v>2013701</v>
          </cell>
          <cell r="H224">
            <v>96.489</v>
          </cell>
        </row>
        <row r="225">
          <cell r="F225">
            <v>2013702</v>
          </cell>
          <cell r="H225">
            <v>30</v>
          </cell>
        </row>
        <row r="226">
          <cell r="F226">
            <v>2013703</v>
          </cell>
          <cell r="H226">
            <v>0</v>
          </cell>
        </row>
        <row r="227">
          <cell r="F227">
            <v>2013704</v>
          </cell>
          <cell r="H227">
            <v>0</v>
          </cell>
        </row>
        <row r="228">
          <cell r="F228">
            <v>2013750</v>
          </cell>
          <cell r="H228">
            <v>0</v>
          </cell>
        </row>
        <row r="229">
          <cell r="F229">
            <v>2013799</v>
          </cell>
          <cell r="H229">
            <v>30</v>
          </cell>
        </row>
        <row r="230">
          <cell r="F230">
            <v>20138</v>
          </cell>
          <cell r="H230">
            <v>3255.407</v>
          </cell>
        </row>
        <row r="231">
          <cell r="F231">
            <v>2013801</v>
          </cell>
          <cell r="H231">
            <v>2796.907</v>
          </cell>
        </row>
        <row r="232">
          <cell r="F232">
            <v>2013802</v>
          </cell>
          <cell r="H232">
            <v>70</v>
          </cell>
        </row>
        <row r="233">
          <cell r="F233">
            <v>2013803</v>
          </cell>
          <cell r="H233">
            <v>0</v>
          </cell>
        </row>
        <row r="234">
          <cell r="F234">
            <v>2013804</v>
          </cell>
          <cell r="H234">
            <v>26</v>
          </cell>
        </row>
        <row r="235">
          <cell r="F235">
            <v>2013805</v>
          </cell>
          <cell r="H235">
            <v>132</v>
          </cell>
        </row>
        <row r="236">
          <cell r="F236">
            <v>2013808</v>
          </cell>
          <cell r="H236">
            <v>0</v>
          </cell>
        </row>
        <row r="237">
          <cell r="F237">
            <v>2013810</v>
          </cell>
          <cell r="H237">
            <v>0</v>
          </cell>
        </row>
        <row r="238">
          <cell r="F238">
            <v>2013812</v>
          </cell>
          <cell r="H238">
            <v>3</v>
          </cell>
        </row>
        <row r="239">
          <cell r="F239">
            <v>2013813</v>
          </cell>
          <cell r="H239">
            <v>0</v>
          </cell>
        </row>
        <row r="240">
          <cell r="F240">
            <v>2013814</v>
          </cell>
          <cell r="H240">
            <v>0</v>
          </cell>
        </row>
        <row r="241">
          <cell r="F241">
            <v>2013815</v>
          </cell>
          <cell r="H241">
            <v>41</v>
          </cell>
        </row>
        <row r="242">
          <cell r="F242">
            <v>2013816</v>
          </cell>
          <cell r="H242">
            <v>126.5</v>
          </cell>
        </row>
        <row r="243">
          <cell r="F243">
            <v>2013850</v>
          </cell>
          <cell r="H243">
            <v>0</v>
          </cell>
        </row>
        <row r="244">
          <cell r="F244">
            <v>2013899</v>
          </cell>
          <cell r="H244">
            <v>60</v>
          </cell>
        </row>
        <row r="245">
          <cell r="F245">
            <v>20199</v>
          </cell>
          <cell r="H245">
            <v>0</v>
          </cell>
        </row>
        <row r="246">
          <cell r="F246">
            <v>2019901</v>
          </cell>
          <cell r="H246">
            <v>0</v>
          </cell>
        </row>
        <row r="247">
          <cell r="F247">
            <v>2019999</v>
          </cell>
          <cell r="H247">
            <v>0</v>
          </cell>
        </row>
        <row r="248">
          <cell r="F248">
            <v>202</v>
          </cell>
          <cell r="H248">
            <v>0</v>
          </cell>
        </row>
        <row r="249">
          <cell r="F249">
            <v>20201</v>
          </cell>
          <cell r="H249">
            <v>0</v>
          </cell>
        </row>
        <row r="250">
          <cell r="F250">
            <v>2020101</v>
          </cell>
          <cell r="H250">
            <v>0</v>
          </cell>
        </row>
        <row r="251">
          <cell r="F251">
            <v>2020102</v>
          </cell>
          <cell r="H251">
            <v>0</v>
          </cell>
        </row>
        <row r="252">
          <cell r="F252">
            <v>2020103</v>
          </cell>
          <cell r="H252">
            <v>0</v>
          </cell>
        </row>
        <row r="253">
          <cell r="F253">
            <v>2020104</v>
          </cell>
          <cell r="H253">
            <v>0</v>
          </cell>
        </row>
        <row r="254">
          <cell r="F254">
            <v>2020150</v>
          </cell>
          <cell r="H254">
            <v>0</v>
          </cell>
        </row>
        <row r="255">
          <cell r="F255">
            <v>2020199</v>
          </cell>
          <cell r="H255">
            <v>0</v>
          </cell>
        </row>
        <row r="256">
          <cell r="F256">
            <v>20202</v>
          </cell>
          <cell r="H256">
            <v>0</v>
          </cell>
        </row>
        <row r="257">
          <cell r="F257">
            <v>2020201</v>
          </cell>
          <cell r="H257">
            <v>0</v>
          </cell>
        </row>
        <row r="258">
          <cell r="F258">
            <v>2020202</v>
          </cell>
          <cell r="H258">
            <v>0</v>
          </cell>
        </row>
        <row r="259">
          <cell r="F259">
            <v>20203</v>
          </cell>
          <cell r="H259">
            <v>0</v>
          </cell>
        </row>
        <row r="260">
          <cell r="F260">
            <v>2020304</v>
          </cell>
          <cell r="H260">
            <v>0</v>
          </cell>
        </row>
        <row r="261">
          <cell r="F261">
            <v>2020306</v>
          </cell>
          <cell r="H261">
            <v>0</v>
          </cell>
        </row>
        <row r="262">
          <cell r="F262">
            <v>20204</v>
          </cell>
          <cell r="H262">
            <v>0</v>
          </cell>
        </row>
        <row r="263">
          <cell r="F263">
            <v>2020401</v>
          </cell>
          <cell r="H263">
            <v>0</v>
          </cell>
        </row>
        <row r="264">
          <cell r="F264">
            <v>2020402</v>
          </cell>
          <cell r="H264">
            <v>0</v>
          </cell>
        </row>
        <row r="265">
          <cell r="F265">
            <v>2020403</v>
          </cell>
          <cell r="H265">
            <v>0</v>
          </cell>
        </row>
        <row r="266">
          <cell r="F266">
            <v>2020404</v>
          </cell>
          <cell r="H266">
            <v>0</v>
          </cell>
        </row>
        <row r="267">
          <cell r="F267">
            <v>2020499</v>
          </cell>
          <cell r="H267">
            <v>0</v>
          </cell>
        </row>
        <row r="268">
          <cell r="F268">
            <v>20205</v>
          </cell>
          <cell r="H268">
            <v>0</v>
          </cell>
        </row>
        <row r="269">
          <cell r="F269">
            <v>2020503</v>
          </cell>
          <cell r="H269">
            <v>0</v>
          </cell>
        </row>
        <row r="270">
          <cell r="F270">
            <v>2020504</v>
          </cell>
          <cell r="H270">
            <v>0</v>
          </cell>
        </row>
        <row r="271">
          <cell r="F271">
            <v>2020505</v>
          </cell>
          <cell r="H271">
            <v>0</v>
          </cell>
        </row>
        <row r="272">
          <cell r="F272">
            <v>2020599</v>
          </cell>
          <cell r="H272">
            <v>0</v>
          </cell>
        </row>
        <row r="273">
          <cell r="F273">
            <v>20206</v>
          </cell>
          <cell r="H273">
            <v>0</v>
          </cell>
        </row>
        <row r="274">
          <cell r="F274">
            <v>2020601</v>
          </cell>
          <cell r="H274">
            <v>0</v>
          </cell>
        </row>
        <row r="275">
          <cell r="F275">
            <v>20207</v>
          </cell>
          <cell r="H275">
            <v>0</v>
          </cell>
        </row>
        <row r="276">
          <cell r="F276">
            <v>2020701</v>
          </cell>
          <cell r="H276">
            <v>0</v>
          </cell>
        </row>
        <row r="277">
          <cell r="F277">
            <v>2020702</v>
          </cell>
          <cell r="H277">
            <v>0</v>
          </cell>
        </row>
        <row r="278">
          <cell r="F278">
            <v>2020703</v>
          </cell>
          <cell r="H278">
            <v>0</v>
          </cell>
        </row>
        <row r="279">
          <cell r="F279">
            <v>2020799</v>
          </cell>
          <cell r="H279">
            <v>0</v>
          </cell>
        </row>
        <row r="280">
          <cell r="F280">
            <v>20208</v>
          </cell>
          <cell r="H280">
            <v>0</v>
          </cell>
        </row>
        <row r="281">
          <cell r="F281">
            <v>2020801</v>
          </cell>
          <cell r="H281">
            <v>0</v>
          </cell>
        </row>
        <row r="282">
          <cell r="F282">
            <v>2020802</v>
          </cell>
          <cell r="H282">
            <v>0</v>
          </cell>
        </row>
        <row r="283">
          <cell r="F283">
            <v>2020803</v>
          </cell>
          <cell r="H283">
            <v>0</v>
          </cell>
        </row>
        <row r="284">
          <cell r="F284">
            <v>2020850</v>
          </cell>
          <cell r="H284">
            <v>0</v>
          </cell>
        </row>
        <row r="285">
          <cell r="F285">
            <v>2020899</v>
          </cell>
          <cell r="H285">
            <v>0</v>
          </cell>
        </row>
        <row r="286">
          <cell r="F286">
            <v>20299</v>
          </cell>
          <cell r="H286">
            <v>0</v>
          </cell>
        </row>
        <row r="287">
          <cell r="F287">
            <v>2029901</v>
          </cell>
          <cell r="H287">
            <v>0</v>
          </cell>
        </row>
        <row r="288">
          <cell r="F288">
            <v>203</v>
          </cell>
          <cell r="H288">
            <v>566.53</v>
          </cell>
        </row>
        <row r="289">
          <cell r="F289">
            <v>20301</v>
          </cell>
          <cell r="H289">
            <v>0</v>
          </cell>
        </row>
        <row r="290">
          <cell r="F290">
            <v>2030101</v>
          </cell>
          <cell r="H290">
            <v>0</v>
          </cell>
        </row>
        <row r="291">
          <cell r="F291">
            <v>20304</v>
          </cell>
          <cell r="H291">
            <v>0</v>
          </cell>
        </row>
        <row r="292">
          <cell r="F292">
            <v>2030401</v>
          </cell>
          <cell r="H292">
            <v>0</v>
          </cell>
        </row>
        <row r="293">
          <cell r="F293">
            <v>20305</v>
          </cell>
          <cell r="H293">
            <v>0</v>
          </cell>
        </row>
        <row r="294">
          <cell r="F294">
            <v>2030501</v>
          </cell>
          <cell r="H294">
            <v>0</v>
          </cell>
        </row>
        <row r="295">
          <cell r="F295">
            <v>20306</v>
          </cell>
          <cell r="H295">
            <v>566.53</v>
          </cell>
        </row>
        <row r="296">
          <cell r="F296">
            <v>2030601</v>
          </cell>
          <cell r="H296">
            <v>0</v>
          </cell>
        </row>
        <row r="297">
          <cell r="F297">
            <v>2030602</v>
          </cell>
          <cell r="H297">
            <v>0</v>
          </cell>
        </row>
        <row r="298">
          <cell r="F298">
            <v>2030603</v>
          </cell>
          <cell r="H298">
            <v>117.77799999999999</v>
          </cell>
        </row>
        <row r="299">
          <cell r="F299">
            <v>2030604</v>
          </cell>
          <cell r="H299">
            <v>0</v>
          </cell>
        </row>
        <row r="300">
          <cell r="F300">
            <v>2030605</v>
          </cell>
          <cell r="H300">
            <v>0</v>
          </cell>
        </row>
        <row r="301">
          <cell r="F301">
            <v>2030606</v>
          </cell>
          <cell r="H301">
            <v>0</v>
          </cell>
        </row>
        <row r="302">
          <cell r="F302">
            <v>2030607</v>
          </cell>
          <cell r="H302">
            <v>341.352</v>
          </cell>
        </row>
        <row r="303">
          <cell r="F303">
            <v>2030608</v>
          </cell>
          <cell r="H303">
            <v>0</v>
          </cell>
        </row>
        <row r="304">
          <cell r="F304">
            <v>2030699</v>
          </cell>
          <cell r="H304">
            <v>107.4</v>
          </cell>
        </row>
        <row r="305">
          <cell r="F305">
            <v>20399</v>
          </cell>
          <cell r="H305">
            <v>0</v>
          </cell>
        </row>
        <row r="306">
          <cell r="F306">
            <v>2039901</v>
          </cell>
          <cell r="H306">
            <v>0</v>
          </cell>
        </row>
        <row r="307">
          <cell r="F307">
            <v>204</v>
          </cell>
          <cell r="H307">
            <v>14024.331000000002</v>
          </cell>
        </row>
        <row r="308">
          <cell r="F308">
            <v>20401</v>
          </cell>
          <cell r="H308">
            <v>38.7</v>
          </cell>
        </row>
        <row r="309">
          <cell r="F309">
            <v>2040101</v>
          </cell>
          <cell r="H309">
            <v>36</v>
          </cell>
        </row>
        <row r="310">
          <cell r="F310">
            <v>2040199</v>
          </cell>
          <cell r="H310">
            <v>2.7</v>
          </cell>
        </row>
        <row r="311">
          <cell r="F311">
            <v>20402</v>
          </cell>
          <cell r="H311">
            <v>12168.187000000002</v>
          </cell>
        </row>
        <row r="312">
          <cell r="F312">
            <v>2040201</v>
          </cell>
          <cell r="H312">
            <v>8193.507000000001</v>
          </cell>
        </row>
        <row r="313">
          <cell r="F313">
            <v>2040202</v>
          </cell>
          <cell r="H313">
            <v>283</v>
          </cell>
        </row>
        <row r="314">
          <cell r="F314">
            <v>2040203</v>
          </cell>
          <cell r="H314">
            <v>0</v>
          </cell>
        </row>
        <row r="315">
          <cell r="F315">
            <v>2040219</v>
          </cell>
          <cell r="H315">
            <v>397</v>
          </cell>
        </row>
        <row r="316">
          <cell r="F316">
            <v>2040220</v>
          </cell>
          <cell r="H316">
            <v>1090</v>
          </cell>
        </row>
        <row r="317">
          <cell r="F317">
            <v>2040221</v>
          </cell>
          <cell r="H317">
            <v>0</v>
          </cell>
        </row>
        <row r="318">
          <cell r="F318">
            <v>2040222</v>
          </cell>
          <cell r="H318">
            <v>0</v>
          </cell>
        </row>
        <row r="319">
          <cell r="F319">
            <v>2040224</v>
          </cell>
          <cell r="H319">
            <v>0</v>
          </cell>
        </row>
        <row r="320">
          <cell r="F320">
            <v>2040250</v>
          </cell>
          <cell r="H320">
            <v>0</v>
          </cell>
        </row>
        <row r="321">
          <cell r="F321">
            <v>2040299</v>
          </cell>
          <cell r="H321">
            <v>2204.6800000000003</v>
          </cell>
        </row>
        <row r="322">
          <cell r="F322">
            <v>20403</v>
          </cell>
          <cell r="H322">
            <v>0</v>
          </cell>
        </row>
        <row r="323">
          <cell r="F323">
            <v>2040301</v>
          </cell>
          <cell r="H323">
            <v>0</v>
          </cell>
        </row>
        <row r="324">
          <cell r="F324">
            <v>2040302</v>
          </cell>
          <cell r="H324">
            <v>0</v>
          </cell>
        </row>
        <row r="325">
          <cell r="F325">
            <v>2040303</v>
          </cell>
          <cell r="H325">
            <v>0</v>
          </cell>
        </row>
        <row r="326">
          <cell r="F326">
            <v>2040304</v>
          </cell>
          <cell r="H326">
            <v>0</v>
          </cell>
        </row>
        <row r="327">
          <cell r="F327">
            <v>2040350</v>
          </cell>
          <cell r="H327">
            <v>0</v>
          </cell>
        </row>
        <row r="328">
          <cell r="F328">
            <v>2040399</v>
          </cell>
          <cell r="H328">
            <v>0</v>
          </cell>
        </row>
        <row r="329">
          <cell r="F329">
            <v>20404</v>
          </cell>
          <cell r="H329">
            <v>0</v>
          </cell>
        </row>
        <row r="330">
          <cell r="F330">
            <v>2040401</v>
          </cell>
          <cell r="H330">
            <v>0</v>
          </cell>
        </row>
        <row r="331">
          <cell r="F331">
            <v>2040402</v>
          </cell>
          <cell r="H331">
            <v>0</v>
          </cell>
        </row>
        <row r="332">
          <cell r="F332">
            <v>2040403</v>
          </cell>
          <cell r="H332">
            <v>0</v>
          </cell>
        </row>
        <row r="333">
          <cell r="F333">
            <v>2040409</v>
          </cell>
          <cell r="H333">
            <v>0</v>
          </cell>
        </row>
        <row r="334">
          <cell r="F334">
            <v>2040410</v>
          </cell>
          <cell r="H334">
            <v>0</v>
          </cell>
        </row>
        <row r="335">
          <cell r="F335">
            <v>2040450</v>
          </cell>
          <cell r="H335">
            <v>0</v>
          </cell>
        </row>
        <row r="336">
          <cell r="F336">
            <v>2040499</v>
          </cell>
          <cell r="H336">
            <v>0</v>
          </cell>
        </row>
        <row r="337">
          <cell r="F337">
            <v>20405</v>
          </cell>
          <cell r="H337">
            <v>0</v>
          </cell>
        </row>
        <row r="338">
          <cell r="F338">
            <v>2040501</v>
          </cell>
          <cell r="H338">
            <v>0</v>
          </cell>
        </row>
        <row r="339">
          <cell r="F339">
            <v>2040502</v>
          </cell>
          <cell r="H339">
            <v>0</v>
          </cell>
        </row>
        <row r="340">
          <cell r="F340">
            <v>2040503</v>
          </cell>
          <cell r="H340">
            <v>0</v>
          </cell>
        </row>
        <row r="341">
          <cell r="F341">
            <v>2040504</v>
          </cell>
          <cell r="H341">
            <v>0</v>
          </cell>
        </row>
        <row r="342">
          <cell r="F342">
            <v>2040505</v>
          </cell>
          <cell r="H342">
            <v>0</v>
          </cell>
        </row>
        <row r="343">
          <cell r="F343">
            <v>2040506</v>
          </cell>
          <cell r="H343">
            <v>0</v>
          </cell>
        </row>
        <row r="344">
          <cell r="F344">
            <v>2040550</v>
          </cell>
          <cell r="H344">
            <v>0</v>
          </cell>
        </row>
        <row r="345">
          <cell r="F345">
            <v>2040599</v>
          </cell>
          <cell r="H345">
            <v>0</v>
          </cell>
        </row>
        <row r="346">
          <cell r="F346">
            <v>20406</v>
          </cell>
          <cell r="H346">
            <v>1778.444</v>
          </cell>
        </row>
        <row r="347">
          <cell r="F347">
            <v>2040601</v>
          </cell>
          <cell r="H347">
            <v>1183.444</v>
          </cell>
        </row>
        <row r="348">
          <cell r="F348">
            <v>2040602</v>
          </cell>
          <cell r="H348">
            <v>60</v>
          </cell>
        </row>
        <row r="349">
          <cell r="F349">
            <v>2040603</v>
          </cell>
          <cell r="H349">
            <v>0</v>
          </cell>
        </row>
        <row r="350">
          <cell r="F350">
            <v>2040604</v>
          </cell>
          <cell r="H350">
            <v>30</v>
          </cell>
        </row>
        <row r="351">
          <cell r="F351">
            <v>2040605</v>
          </cell>
          <cell r="H351">
            <v>100</v>
          </cell>
        </row>
        <row r="352">
          <cell r="F352">
            <v>2040606</v>
          </cell>
          <cell r="H352">
            <v>12</v>
          </cell>
        </row>
        <row r="353">
          <cell r="F353">
            <v>2040607</v>
          </cell>
          <cell r="H353">
            <v>40</v>
          </cell>
        </row>
        <row r="354">
          <cell r="F354">
            <v>2040608</v>
          </cell>
          <cell r="H354">
            <v>0</v>
          </cell>
        </row>
        <row r="355">
          <cell r="F355">
            <v>2040609</v>
          </cell>
          <cell r="H355">
            <v>0</v>
          </cell>
        </row>
        <row r="356">
          <cell r="F356">
            <v>2040610</v>
          </cell>
          <cell r="H356">
            <v>160</v>
          </cell>
        </row>
        <row r="357">
          <cell r="F357">
            <v>2040611</v>
          </cell>
          <cell r="H357">
            <v>0</v>
          </cell>
        </row>
        <row r="358">
          <cell r="F358">
            <v>2040612</v>
          </cell>
          <cell r="H358">
            <v>30</v>
          </cell>
        </row>
        <row r="359">
          <cell r="F359">
            <v>2040613</v>
          </cell>
          <cell r="H359">
            <v>0</v>
          </cell>
        </row>
        <row r="360">
          <cell r="F360">
            <v>2040650</v>
          </cell>
          <cell r="H360">
            <v>0</v>
          </cell>
        </row>
        <row r="361">
          <cell r="F361">
            <v>2040699</v>
          </cell>
          <cell r="H361">
            <v>163</v>
          </cell>
        </row>
        <row r="362">
          <cell r="F362">
            <v>20407</v>
          </cell>
          <cell r="H362">
            <v>0</v>
          </cell>
        </row>
        <row r="363">
          <cell r="F363">
            <v>2040701</v>
          </cell>
          <cell r="H363">
            <v>0</v>
          </cell>
        </row>
        <row r="364">
          <cell r="F364">
            <v>2040702</v>
          </cell>
          <cell r="H364">
            <v>0</v>
          </cell>
        </row>
        <row r="365">
          <cell r="F365">
            <v>2040703</v>
          </cell>
          <cell r="H365">
            <v>0</v>
          </cell>
        </row>
        <row r="366">
          <cell r="F366">
            <v>2040704</v>
          </cell>
          <cell r="H366">
            <v>0</v>
          </cell>
        </row>
        <row r="367">
          <cell r="F367">
            <v>2040705</v>
          </cell>
          <cell r="H367">
            <v>0</v>
          </cell>
        </row>
        <row r="368">
          <cell r="F368">
            <v>2040706</v>
          </cell>
          <cell r="H368">
            <v>0</v>
          </cell>
        </row>
        <row r="369">
          <cell r="F369">
            <v>2040707</v>
          </cell>
          <cell r="H369">
            <v>0</v>
          </cell>
        </row>
        <row r="370">
          <cell r="F370">
            <v>2040750</v>
          </cell>
          <cell r="H370">
            <v>0</v>
          </cell>
        </row>
        <row r="371">
          <cell r="F371">
            <v>2040799</v>
          </cell>
          <cell r="H371">
            <v>0</v>
          </cell>
        </row>
        <row r="372">
          <cell r="F372">
            <v>20408</v>
          </cell>
          <cell r="H372">
            <v>0</v>
          </cell>
        </row>
        <row r="373">
          <cell r="F373">
            <v>2040801</v>
          </cell>
          <cell r="H373">
            <v>0</v>
          </cell>
        </row>
        <row r="374">
          <cell r="F374">
            <v>2040802</v>
          </cell>
          <cell r="H374">
            <v>0</v>
          </cell>
        </row>
        <row r="375">
          <cell r="F375">
            <v>2040803</v>
          </cell>
          <cell r="H375">
            <v>0</v>
          </cell>
        </row>
        <row r="376">
          <cell r="F376">
            <v>2040804</v>
          </cell>
          <cell r="H376">
            <v>0</v>
          </cell>
        </row>
        <row r="377">
          <cell r="F377">
            <v>2040805</v>
          </cell>
          <cell r="H377">
            <v>0</v>
          </cell>
        </row>
        <row r="378">
          <cell r="F378">
            <v>2040806</v>
          </cell>
          <cell r="H378">
            <v>0</v>
          </cell>
        </row>
        <row r="379">
          <cell r="F379">
            <v>2040807</v>
          </cell>
          <cell r="H379">
            <v>0</v>
          </cell>
        </row>
        <row r="380">
          <cell r="F380">
            <v>2040850</v>
          </cell>
          <cell r="H380">
            <v>0</v>
          </cell>
        </row>
        <row r="381">
          <cell r="F381">
            <v>2040899</v>
          </cell>
          <cell r="H381">
            <v>0</v>
          </cell>
        </row>
        <row r="382">
          <cell r="F382">
            <v>20409</v>
          </cell>
          <cell r="H382">
            <v>0</v>
          </cell>
        </row>
        <row r="383">
          <cell r="F383">
            <v>2040901</v>
          </cell>
          <cell r="H383">
            <v>0</v>
          </cell>
        </row>
        <row r="384">
          <cell r="F384">
            <v>2040902</v>
          </cell>
          <cell r="H384">
            <v>0</v>
          </cell>
        </row>
        <row r="385">
          <cell r="F385">
            <v>2040903</v>
          </cell>
          <cell r="H385">
            <v>0</v>
          </cell>
        </row>
        <row r="386">
          <cell r="F386">
            <v>2040904</v>
          </cell>
          <cell r="H386">
            <v>0</v>
          </cell>
        </row>
        <row r="387">
          <cell r="F387">
            <v>2040905</v>
          </cell>
          <cell r="H387">
            <v>0</v>
          </cell>
        </row>
        <row r="388">
          <cell r="F388">
            <v>2040950</v>
          </cell>
          <cell r="H388">
            <v>0</v>
          </cell>
        </row>
        <row r="389">
          <cell r="F389">
            <v>2040999</v>
          </cell>
          <cell r="H389">
            <v>0</v>
          </cell>
        </row>
        <row r="390">
          <cell r="F390">
            <v>20410</v>
          </cell>
          <cell r="H390">
            <v>0</v>
          </cell>
        </row>
        <row r="391">
          <cell r="F391">
            <v>2041001</v>
          </cell>
          <cell r="H391">
            <v>0</v>
          </cell>
        </row>
        <row r="392">
          <cell r="F392">
            <v>2041002</v>
          </cell>
          <cell r="H392">
            <v>0</v>
          </cell>
        </row>
        <row r="393">
          <cell r="F393">
            <v>2041006</v>
          </cell>
          <cell r="H393">
            <v>0</v>
          </cell>
        </row>
        <row r="394">
          <cell r="F394">
            <v>2041007</v>
          </cell>
          <cell r="H394">
            <v>0</v>
          </cell>
        </row>
        <row r="395">
          <cell r="F395">
            <v>2041099</v>
          </cell>
          <cell r="H395">
            <v>0</v>
          </cell>
        </row>
        <row r="396">
          <cell r="F396">
            <v>20499</v>
          </cell>
          <cell r="H396">
            <v>39</v>
          </cell>
        </row>
        <row r="397">
          <cell r="F397">
            <v>2049901</v>
          </cell>
          <cell r="H397">
            <v>39</v>
          </cell>
        </row>
        <row r="398">
          <cell r="F398">
            <v>205</v>
          </cell>
          <cell r="H398">
            <v>114965.98900000002</v>
          </cell>
        </row>
        <row r="399">
          <cell r="F399">
            <v>20501</v>
          </cell>
          <cell r="H399">
            <v>1026.1889999999999</v>
          </cell>
        </row>
        <row r="400">
          <cell r="F400">
            <v>2050101</v>
          </cell>
          <cell r="H400">
            <v>904.189</v>
          </cell>
        </row>
        <row r="401">
          <cell r="F401">
            <v>2050102</v>
          </cell>
          <cell r="H401">
            <v>122</v>
          </cell>
        </row>
        <row r="402">
          <cell r="F402">
            <v>2050103</v>
          </cell>
          <cell r="H402">
            <v>0</v>
          </cell>
        </row>
        <row r="403">
          <cell r="F403">
            <v>2050199</v>
          </cell>
          <cell r="H403">
            <v>0</v>
          </cell>
        </row>
        <row r="404">
          <cell r="F404">
            <v>20502</v>
          </cell>
          <cell r="H404">
            <v>96722.02</v>
          </cell>
        </row>
        <row r="405">
          <cell r="F405">
            <v>2050201</v>
          </cell>
          <cell r="H405">
            <v>18351.845</v>
          </cell>
        </row>
        <row r="406">
          <cell r="F406">
            <v>2050202</v>
          </cell>
          <cell r="H406">
            <v>22979.845</v>
          </cell>
        </row>
        <row r="407">
          <cell r="F407">
            <v>2050203</v>
          </cell>
          <cell r="H407">
            <v>32746.865</v>
          </cell>
        </row>
        <row r="408">
          <cell r="F408">
            <v>2050204</v>
          </cell>
          <cell r="H408">
            <v>17712.845</v>
          </cell>
        </row>
        <row r="409">
          <cell r="F409">
            <v>2050205</v>
          </cell>
          <cell r="H409">
            <v>0</v>
          </cell>
        </row>
        <row r="410">
          <cell r="F410">
            <v>2050206</v>
          </cell>
          <cell r="H410">
            <v>0</v>
          </cell>
        </row>
        <row r="411">
          <cell r="F411">
            <v>2050207</v>
          </cell>
          <cell r="H411">
            <v>0</v>
          </cell>
        </row>
        <row r="412">
          <cell r="F412">
            <v>2050299</v>
          </cell>
          <cell r="H412">
            <v>4930.62</v>
          </cell>
        </row>
        <row r="413">
          <cell r="F413">
            <v>20503</v>
          </cell>
          <cell r="H413">
            <v>7552.611999999999</v>
          </cell>
        </row>
        <row r="414">
          <cell r="F414">
            <v>2050301</v>
          </cell>
          <cell r="H414">
            <v>0</v>
          </cell>
        </row>
        <row r="415">
          <cell r="F415">
            <v>2050302</v>
          </cell>
          <cell r="H415">
            <v>7552.611999999999</v>
          </cell>
        </row>
        <row r="416">
          <cell r="F416">
            <v>2050303</v>
          </cell>
          <cell r="H416">
            <v>0</v>
          </cell>
        </row>
        <row r="417">
          <cell r="F417">
            <v>2050305</v>
          </cell>
          <cell r="H417">
            <v>0</v>
          </cell>
        </row>
        <row r="418">
          <cell r="F418">
            <v>2050399</v>
          </cell>
          <cell r="H418">
            <v>0</v>
          </cell>
        </row>
        <row r="419">
          <cell r="F419">
            <v>20504</v>
          </cell>
          <cell r="H419">
            <v>90</v>
          </cell>
        </row>
        <row r="420">
          <cell r="F420">
            <v>2050401</v>
          </cell>
          <cell r="H420">
            <v>0</v>
          </cell>
        </row>
        <row r="421">
          <cell r="F421">
            <v>2050402</v>
          </cell>
          <cell r="H421">
            <v>0</v>
          </cell>
        </row>
        <row r="422">
          <cell r="F422">
            <v>2050403</v>
          </cell>
          <cell r="H422">
            <v>0</v>
          </cell>
        </row>
        <row r="423">
          <cell r="F423">
            <v>2050404</v>
          </cell>
          <cell r="H423">
            <v>0</v>
          </cell>
        </row>
        <row r="424">
          <cell r="F424">
            <v>2050499</v>
          </cell>
          <cell r="H424">
            <v>90</v>
          </cell>
        </row>
        <row r="425">
          <cell r="F425">
            <v>20505</v>
          </cell>
          <cell r="H425">
            <v>0</v>
          </cell>
        </row>
        <row r="426">
          <cell r="F426">
            <v>2050501</v>
          </cell>
          <cell r="H426">
            <v>0</v>
          </cell>
        </row>
        <row r="427">
          <cell r="F427">
            <v>2050502</v>
          </cell>
          <cell r="H427">
            <v>0</v>
          </cell>
        </row>
        <row r="428">
          <cell r="F428">
            <v>2050599</v>
          </cell>
          <cell r="H428">
            <v>0</v>
          </cell>
        </row>
        <row r="429">
          <cell r="F429">
            <v>20506</v>
          </cell>
          <cell r="H429">
            <v>0</v>
          </cell>
        </row>
        <row r="430">
          <cell r="F430">
            <v>2050601</v>
          </cell>
          <cell r="H430">
            <v>0</v>
          </cell>
        </row>
        <row r="431">
          <cell r="F431">
            <v>2050602</v>
          </cell>
          <cell r="H431">
            <v>0</v>
          </cell>
        </row>
        <row r="432">
          <cell r="F432">
            <v>2050699</v>
          </cell>
          <cell r="H432">
            <v>0</v>
          </cell>
        </row>
        <row r="433">
          <cell r="F433">
            <v>20507</v>
          </cell>
          <cell r="H433">
            <v>246.375</v>
          </cell>
        </row>
        <row r="434">
          <cell r="F434">
            <v>2050701</v>
          </cell>
          <cell r="H434">
            <v>246.375</v>
          </cell>
        </row>
        <row r="435">
          <cell r="F435">
            <v>2050702</v>
          </cell>
          <cell r="H435">
            <v>0</v>
          </cell>
        </row>
        <row r="436">
          <cell r="F436">
            <v>2050799</v>
          </cell>
          <cell r="H436">
            <v>0</v>
          </cell>
        </row>
        <row r="437">
          <cell r="F437">
            <v>20508</v>
          </cell>
          <cell r="H437">
            <v>658.793</v>
          </cell>
        </row>
        <row r="438">
          <cell r="F438">
            <v>2050801</v>
          </cell>
          <cell r="H438">
            <v>429.405</v>
          </cell>
        </row>
        <row r="439">
          <cell r="F439">
            <v>2050802</v>
          </cell>
          <cell r="H439">
            <v>229.388</v>
          </cell>
        </row>
        <row r="440">
          <cell r="F440">
            <v>2050803</v>
          </cell>
          <cell r="H440">
            <v>0</v>
          </cell>
        </row>
        <row r="441">
          <cell r="F441">
            <v>2050804</v>
          </cell>
          <cell r="H441">
            <v>0</v>
          </cell>
        </row>
        <row r="442">
          <cell r="F442">
            <v>2050899</v>
          </cell>
          <cell r="H442">
            <v>0</v>
          </cell>
        </row>
        <row r="443">
          <cell r="F443">
            <v>20509</v>
          </cell>
          <cell r="H443">
            <v>5870</v>
          </cell>
        </row>
        <row r="444">
          <cell r="F444">
            <v>2050901</v>
          </cell>
          <cell r="H444">
            <v>4000</v>
          </cell>
        </row>
        <row r="445">
          <cell r="F445">
            <v>2050902</v>
          </cell>
          <cell r="H445">
            <v>0</v>
          </cell>
        </row>
        <row r="446">
          <cell r="F446">
            <v>2050903</v>
          </cell>
          <cell r="H446">
            <v>0</v>
          </cell>
        </row>
        <row r="447">
          <cell r="F447">
            <v>2050904</v>
          </cell>
          <cell r="H447">
            <v>1570</v>
          </cell>
        </row>
        <row r="448">
          <cell r="F448">
            <v>2050905</v>
          </cell>
          <cell r="H448">
            <v>300</v>
          </cell>
        </row>
        <row r="449">
          <cell r="F449">
            <v>2050999</v>
          </cell>
          <cell r="H449">
            <v>0</v>
          </cell>
        </row>
        <row r="450">
          <cell r="F450">
            <v>20599</v>
          </cell>
          <cell r="H450">
            <v>2800</v>
          </cell>
        </row>
        <row r="451">
          <cell r="F451">
            <v>2059999</v>
          </cell>
          <cell r="H451">
            <v>2800</v>
          </cell>
        </row>
        <row r="452">
          <cell r="F452">
            <v>206</v>
          </cell>
          <cell r="H452">
            <v>628.63</v>
          </cell>
        </row>
        <row r="453">
          <cell r="F453">
            <v>20601</v>
          </cell>
          <cell r="H453">
            <v>473.632</v>
          </cell>
        </row>
        <row r="454">
          <cell r="F454">
            <v>2060101</v>
          </cell>
          <cell r="H454">
            <v>323.632</v>
          </cell>
        </row>
        <row r="455">
          <cell r="F455">
            <v>2060102</v>
          </cell>
          <cell r="H455">
            <v>150</v>
          </cell>
        </row>
        <row r="456">
          <cell r="F456">
            <v>2060103</v>
          </cell>
          <cell r="H456">
            <v>0</v>
          </cell>
        </row>
        <row r="457">
          <cell r="F457">
            <v>2060199</v>
          </cell>
          <cell r="H457">
            <v>0</v>
          </cell>
        </row>
        <row r="458">
          <cell r="F458">
            <v>20602</v>
          </cell>
          <cell r="H458">
            <v>0</v>
          </cell>
        </row>
        <row r="459">
          <cell r="F459">
            <v>2060201</v>
          </cell>
          <cell r="H459">
            <v>0</v>
          </cell>
        </row>
        <row r="460">
          <cell r="F460">
            <v>2060203</v>
          </cell>
          <cell r="H460">
            <v>0</v>
          </cell>
        </row>
        <row r="461">
          <cell r="F461">
            <v>2060204</v>
          </cell>
          <cell r="H461">
            <v>0</v>
          </cell>
        </row>
        <row r="462">
          <cell r="F462">
            <v>2060205</v>
          </cell>
          <cell r="H462">
            <v>0</v>
          </cell>
        </row>
        <row r="463">
          <cell r="F463">
            <v>2060206</v>
          </cell>
          <cell r="H463">
            <v>0</v>
          </cell>
        </row>
        <row r="464">
          <cell r="F464">
            <v>2060207</v>
          </cell>
          <cell r="H464">
            <v>0</v>
          </cell>
        </row>
        <row r="465">
          <cell r="F465">
            <v>2060299</v>
          </cell>
          <cell r="H465">
            <v>0</v>
          </cell>
        </row>
        <row r="466">
          <cell r="F466">
            <v>20603</v>
          </cell>
          <cell r="H466">
            <v>0</v>
          </cell>
        </row>
        <row r="467">
          <cell r="F467">
            <v>2060301</v>
          </cell>
          <cell r="H467">
            <v>0</v>
          </cell>
        </row>
        <row r="468">
          <cell r="F468">
            <v>2060302</v>
          </cell>
          <cell r="H468">
            <v>0</v>
          </cell>
        </row>
        <row r="469">
          <cell r="F469">
            <v>2060303</v>
          </cell>
          <cell r="H469">
            <v>0</v>
          </cell>
        </row>
        <row r="470">
          <cell r="F470">
            <v>2060304</v>
          </cell>
          <cell r="H470">
            <v>0</v>
          </cell>
        </row>
        <row r="471">
          <cell r="F471">
            <v>2060399</v>
          </cell>
          <cell r="H471">
            <v>0</v>
          </cell>
        </row>
        <row r="472">
          <cell r="F472">
            <v>20604</v>
          </cell>
          <cell r="H472">
            <v>60</v>
          </cell>
        </row>
        <row r="473">
          <cell r="F473">
            <v>2060401</v>
          </cell>
          <cell r="H473">
            <v>0</v>
          </cell>
        </row>
        <row r="474">
          <cell r="F474">
            <v>2060404</v>
          </cell>
          <cell r="H474">
            <v>0</v>
          </cell>
        </row>
        <row r="475">
          <cell r="F475">
            <v>2060499</v>
          </cell>
          <cell r="H475">
            <v>60</v>
          </cell>
        </row>
        <row r="476">
          <cell r="F476">
            <v>20605</v>
          </cell>
          <cell r="H476">
            <v>0</v>
          </cell>
        </row>
        <row r="477">
          <cell r="F477">
            <v>2060501</v>
          </cell>
          <cell r="H477">
            <v>0</v>
          </cell>
        </row>
        <row r="478">
          <cell r="F478">
            <v>2060502</v>
          </cell>
          <cell r="H478">
            <v>0</v>
          </cell>
        </row>
        <row r="479">
          <cell r="F479">
            <v>2060503</v>
          </cell>
          <cell r="H479">
            <v>0</v>
          </cell>
        </row>
        <row r="480">
          <cell r="F480">
            <v>2060599</v>
          </cell>
          <cell r="H480">
            <v>0</v>
          </cell>
        </row>
        <row r="481">
          <cell r="F481">
            <v>20606</v>
          </cell>
          <cell r="H481">
            <v>0</v>
          </cell>
        </row>
        <row r="482">
          <cell r="F482">
            <v>2060601</v>
          </cell>
          <cell r="H482">
            <v>0</v>
          </cell>
        </row>
        <row r="483">
          <cell r="F483">
            <v>2060602</v>
          </cell>
          <cell r="H483">
            <v>0</v>
          </cell>
        </row>
        <row r="484">
          <cell r="F484">
            <v>2060603</v>
          </cell>
          <cell r="H484">
            <v>0</v>
          </cell>
        </row>
        <row r="485">
          <cell r="F485">
            <v>2060699</v>
          </cell>
          <cell r="H485">
            <v>0</v>
          </cell>
        </row>
        <row r="486">
          <cell r="F486">
            <v>20607</v>
          </cell>
          <cell r="H486">
            <v>94.99799999999999</v>
          </cell>
        </row>
        <row r="487">
          <cell r="F487">
            <v>2060701</v>
          </cell>
          <cell r="H487">
            <v>54.998</v>
          </cell>
        </row>
        <row r="488">
          <cell r="F488">
            <v>2060702</v>
          </cell>
          <cell r="H488">
            <v>40</v>
          </cell>
        </row>
        <row r="489">
          <cell r="F489">
            <v>2060703</v>
          </cell>
          <cell r="H489">
            <v>0</v>
          </cell>
        </row>
        <row r="490">
          <cell r="F490">
            <v>2060704</v>
          </cell>
          <cell r="H490">
            <v>0</v>
          </cell>
        </row>
        <row r="491">
          <cell r="F491">
            <v>2060705</v>
          </cell>
          <cell r="H491">
            <v>0</v>
          </cell>
        </row>
        <row r="492">
          <cell r="F492">
            <v>2060799</v>
          </cell>
          <cell r="H492">
            <v>0</v>
          </cell>
        </row>
        <row r="493">
          <cell r="F493">
            <v>20608</v>
          </cell>
          <cell r="H493">
            <v>0</v>
          </cell>
        </row>
        <row r="494">
          <cell r="F494">
            <v>2060801</v>
          </cell>
          <cell r="H494">
            <v>0</v>
          </cell>
        </row>
        <row r="495">
          <cell r="F495">
            <v>2060802</v>
          </cell>
          <cell r="H495">
            <v>0</v>
          </cell>
        </row>
        <row r="496">
          <cell r="F496">
            <v>2060899</v>
          </cell>
          <cell r="H496">
            <v>0</v>
          </cell>
        </row>
        <row r="497">
          <cell r="F497">
            <v>20609</v>
          </cell>
          <cell r="H497">
            <v>0</v>
          </cell>
        </row>
        <row r="498">
          <cell r="F498">
            <v>2060901</v>
          </cell>
          <cell r="H498">
            <v>0</v>
          </cell>
        </row>
        <row r="499">
          <cell r="F499">
            <v>2060902</v>
          </cell>
          <cell r="H499">
            <v>0</v>
          </cell>
        </row>
        <row r="500">
          <cell r="F500">
            <v>2060999</v>
          </cell>
          <cell r="H500">
            <v>0</v>
          </cell>
        </row>
        <row r="501">
          <cell r="F501">
            <v>20699</v>
          </cell>
          <cell r="H501">
            <v>0</v>
          </cell>
        </row>
        <row r="502">
          <cell r="F502">
            <v>2069901</v>
          </cell>
          <cell r="H502">
            <v>0</v>
          </cell>
        </row>
        <row r="503">
          <cell r="F503">
            <v>2069902</v>
          </cell>
          <cell r="H503">
            <v>0</v>
          </cell>
        </row>
        <row r="504">
          <cell r="F504">
            <v>2069903</v>
          </cell>
          <cell r="H504">
            <v>0</v>
          </cell>
        </row>
        <row r="505">
          <cell r="F505">
            <v>2069999</v>
          </cell>
          <cell r="H505">
            <v>0</v>
          </cell>
        </row>
        <row r="506">
          <cell r="F506">
            <v>207</v>
          </cell>
          <cell r="H506">
            <v>6785.774999999999</v>
          </cell>
        </row>
        <row r="507">
          <cell r="F507">
            <v>20701</v>
          </cell>
          <cell r="H507">
            <v>3004.0989999999997</v>
          </cell>
        </row>
        <row r="508">
          <cell r="F508">
            <v>2070101</v>
          </cell>
          <cell r="H508">
            <v>423.658</v>
          </cell>
        </row>
        <row r="509">
          <cell r="F509">
            <v>2070102</v>
          </cell>
          <cell r="H509">
            <v>298</v>
          </cell>
        </row>
        <row r="510">
          <cell r="F510">
            <v>2070103</v>
          </cell>
          <cell r="H510">
            <v>0</v>
          </cell>
        </row>
        <row r="511">
          <cell r="F511">
            <v>2070104</v>
          </cell>
          <cell r="H511">
            <v>204.06799999999998</v>
          </cell>
        </row>
        <row r="512">
          <cell r="F512">
            <v>2070105</v>
          </cell>
          <cell r="H512">
            <v>208.548</v>
          </cell>
        </row>
        <row r="513">
          <cell r="F513">
            <v>2070106</v>
          </cell>
          <cell r="H513">
            <v>0</v>
          </cell>
        </row>
        <row r="514">
          <cell r="F514">
            <v>2070107</v>
          </cell>
          <cell r="H514">
            <v>441.37199999999996</v>
          </cell>
        </row>
        <row r="515">
          <cell r="F515">
            <v>2070108</v>
          </cell>
          <cell r="H515">
            <v>35</v>
          </cell>
        </row>
        <row r="516">
          <cell r="F516">
            <v>2070109</v>
          </cell>
          <cell r="H516">
            <v>75.2</v>
          </cell>
        </row>
        <row r="517">
          <cell r="F517">
            <v>2070110</v>
          </cell>
          <cell r="H517">
            <v>43.645</v>
          </cell>
        </row>
        <row r="518">
          <cell r="F518">
            <v>2070111</v>
          </cell>
          <cell r="H518">
            <v>49</v>
          </cell>
        </row>
        <row r="519">
          <cell r="F519">
            <v>2070112</v>
          </cell>
          <cell r="H519">
            <v>15</v>
          </cell>
        </row>
        <row r="520">
          <cell r="F520">
            <v>2070113</v>
          </cell>
          <cell r="H520">
            <v>53</v>
          </cell>
        </row>
        <row r="521">
          <cell r="F521">
            <v>2070114</v>
          </cell>
          <cell r="H521">
            <v>41.108</v>
          </cell>
        </row>
        <row r="522">
          <cell r="F522">
            <v>2070199</v>
          </cell>
          <cell r="H522">
            <v>1116.5</v>
          </cell>
        </row>
        <row r="523">
          <cell r="F523">
            <v>20702</v>
          </cell>
          <cell r="H523">
            <v>661.785</v>
          </cell>
        </row>
        <row r="524">
          <cell r="F524">
            <v>2070201</v>
          </cell>
          <cell r="H524">
            <v>569.785</v>
          </cell>
        </row>
        <row r="525">
          <cell r="F525">
            <v>2070202</v>
          </cell>
          <cell r="H525">
            <v>0</v>
          </cell>
        </row>
        <row r="526">
          <cell r="F526">
            <v>2070203</v>
          </cell>
          <cell r="H526">
            <v>0</v>
          </cell>
        </row>
        <row r="527">
          <cell r="F527">
            <v>2070204</v>
          </cell>
          <cell r="H527">
            <v>92</v>
          </cell>
        </row>
        <row r="528">
          <cell r="F528">
            <v>2070205</v>
          </cell>
          <cell r="H528">
            <v>0</v>
          </cell>
        </row>
        <row r="529">
          <cell r="F529">
            <v>2070206</v>
          </cell>
          <cell r="H529">
            <v>0</v>
          </cell>
        </row>
        <row r="530">
          <cell r="F530">
            <v>2070299</v>
          </cell>
          <cell r="H530">
            <v>0</v>
          </cell>
        </row>
        <row r="531">
          <cell r="F531">
            <v>20703</v>
          </cell>
          <cell r="H531">
            <v>320.959</v>
          </cell>
        </row>
        <row r="532">
          <cell r="F532">
            <v>2070301</v>
          </cell>
          <cell r="H532">
            <v>179.959</v>
          </cell>
        </row>
        <row r="533">
          <cell r="F533">
            <v>2070302</v>
          </cell>
          <cell r="H533">
            <v>0</v>
          </cell>
        </row>
        <row r="534">
          <cell r="F534">
            <v>2070303</v>
          </cell>
          <cell r="H534">
            <v>0</v>
          </cell>
        </row>
        <row r="535">
          <cell r="F535">
            <v>2070304</v>
          </cell>
          <cell r="H535">
            <v>0</v>
          </cell>
        </row>
        <row r="536">
          <cell r="F536">
            <v>2070305</v>
          </cell>
          <cell r="H536">
            <v>60</v>
          </cell>
        </row>
        <row r="537">
          <cell r="F537">
            <v>2070306</v>
          </cell>
          <cell r="H537">
            <v>0</v>
          </cell>
        </row>
        <row r="538">
          <cell r="F538">
            <v>2070307</v>
          </cell>
          <cell r="H538">
            <v>81</v>
          </cell>
        </row>
        <row r="539">
          <cell r="F539">
            <v>2070308</v>
          </cell>
          <cell r="H539">
            <v>0</v>
          </cell>
        </row>
        <row r="540">
          <cell r="F540">
            <v>2070309</v>
          </cell>
          <cell r="H540">
            <v>0</v>
          </cell>
        </row>
        <row r="541">
          <cell r="F541">
            <v>2070399</v>
          </cell>
          <cell r="H541">
            <v>0</v>
          </cell>
        </row>
        <row r="542">
          <cell r="F542">
            <v>20706</v>
          </cell>
          <cell r="H542">
            <v>124.448</v>
          </cell>
        </row>
        <row r="543">
          <cell r="F543">
            <v>2070601</v>
          </cell>
          <cell r="H543">
            <v>51.018</v>
          </cell>
        </row>
        <row r="544">
          <cell r="F544">
            <v>2070602</v>
          </cell>
          <cell r="H544">
            <v>0</v>
          </cell>
        </row>
        <row r="545">
          <cell r="F545">
            <v>2070603</v>
          </cell>
          <cell r="H545">
            <v>0</v>
          </cell>
        </row>
        <row r="546">
          <cell r="F546">
            <v>2070604</v>
          </cell>
          <cell r="H546">
            <v>0</v>
          </cell>
        </row>
        <row r="547">
          <cell r="F547">
            <v>2070605</v>
          </cell>
          <cell r="H547">
            <v>0</v>
          </cell>
        </row>
        <row r="548">
          <cell r="F548">
            <v>2070606</v>
          </cell>
          <cell r="H548">
            <v>0</v>
          </cell>
        </row>
        <row r="549">
          <cell r="F549">
            <v>2070607</v>
          </cell>
          <cell r="H549">
            <v>73.42999999999999</v>
          </cell>
        </row>
        <row r="550">
          <cell r="F550">
            <v>2070699</v>
          </cell>
          <cell r="H550">
            <v>0</v>
          </cell>
        </row>
        <row r="551">
          <cell r="F551">
            <v>20708</v>
          </cell>
          <cell r="H551">
            <v>2346.2439999999997</v>
          </cell>
        </row>
        <row r="552">
          <cell r="F552">
            <v>2070801</v>
          </cell>
          <cell r="H552">
            <v>2073.644</v>
          </cell>
        </row>
        <row r="553">
          <cell r="F553">
            <v>2070802</v>
          </cell>
          <cell r="H553">
            <v>202.6</v>
          </cell>
        </row>
        <row r="554">
          <cell r="F554">
            <v>2070803</v>
          </cell>
          <cell r="H554">
            <v>0</v>
          </cell>
        </row>
        <row r="555">
          <cell r="F555">
            <v>2070804</v>
          </cell>
          <cell r="H555">
            <v>40</v>
          </cell>
        </row>
        <row r="556">
          <cell r="F556">
            <v>2070805</v>
          </cell>
          <cell r="H556">
            <v>30</v>
          </cell>
        </row>
        <row r="557">
          <cell r="F557">
            <v>2070806</v>
          </cell>
          <cell r="H557">
            <v>0</v>
          </cell>
        </row>
        <row r="558">
          <cell r="F558">
            <v>2070899</v>
          </cell>
          <cell r="H558">
            <v>0</v>
          </cell>
        </row>
        <row r="559">
          <cell r="F559">
            <v>20799</v>
          </cell>
          <cell r="H559">
            <v>328.24</v>
          </cell>
        </row>
        <row r="560">
          <cell r="F560">
            <v>2079902</v>
          </cell>
          <cell r="H560">
            <v>0</v>
          </cell>
        </row>
        <row r="561">
          <cell r="F561">
            <v>2079903</v>
          </cell>
          <cell r="H561">
            <v>0</v>
          </cell>
        </row>
        <row r="562">
          <cell r="F562">
            <v>2079999</v>
          </cell>
          <cell r="H562">
            <v>328.24</v>
          </cell>
        </row>
        <row r="563">
          <cell r="F563">
            <v>208</v>
          </cell>
          <cell r="H563">
            <v>85152.66900000001</v>
          </cell>
        </row>
        <row r="564">
          <cell r="F564">
            <v>20801</v>
          </cell>
          <cell r="H564">
            <v>1724.8329999999999</v>
          </cell>
        </row>
        <row r="565">
          <cell r="F565">
            <v>2080101</v>
          </cell>
          <cell r="H565">
            <v>1478.233</v>
          </cell>
        </row>
        <row r="566">
          <cell r="F566">
            <v>2080102</v>
          </cell>
          <cell r="H566">
            <v>0</v>
          </cell>
        </row>
        <row r="567">
          <cell r="F567">
            <v>2080103</v>
          </cell>
          <cell r="H567">
            <v>0</v>
          </cell>
        </row>
        <row r="568">
          <cell r="F568">
            <v>2080104</v>
          </cell>
          <cell r="H568">
            <v>9</v>
          </cell>
        </row>
        <row r="569">
          <cell r="F569">
            <v>2080105</v>
          </cell>
          <cell r="H569">
            <v>0</v>
          </cell>
        </row>
        <row r="570">
          <cell r="F570">
            <v>2080106</v>
          </cell>
          <cell r="H570">
            <v>0</v>
          </cell>
        </row>
        <row r="571">
          <cell r="F571">
            <v>2080107</v>
          </cell>
          <cell r="H571">
            <v>0</v>
          </cell>
        </row>
        <row r="572">
          <cell r="F572">
            <v>2080108</v>
          </cell>
          <cell r="H572">
            <v>0</v>
          </cell>
        </row>
        <row r="573">
          <cell r="F573">
            <v>2080109</v>
          </cell>
          <cell r="H573">
            <v>228</v>
          </cell>
        </row>
        <row r="574">
          <cell r="F574">
            <v>2080110</v>
          </cell>
          <cell r="H574">
            <v>0</v>
          </cell>
        </row>
        <row r="575">
          <cell r="F575">
            <v>2080111</v>
          </cell>
          <cell r="H575">
            <v>0</v>
          </cell>
        </row>
        <row r="576">
          <cell r="F576">
            <v>2080112</v>
          </cell>
          <cell r="H576">
            <v>0</v>
          </cell>
        </row>
        <row r="577">
          <cell r="F577">
            <v>2080199</v>
          </cell>
          <cell r="H577">
            <v>9.6</v>
          </cell>
        </row>
        <row r="578">
          <cell r="F578">
            <v>20802</v>
          </cell>
          <cell r="H578">
            <v>1943.537</v>
          </cell>
        </row>
        <row r="579">
          <cell r="F579">
            <v>2080201</v>
          </cell>
          <cell r="H579">
            <v>1471.537</v>
          </cell>
        </row>
        <row r="580">
          <cell r="F580">
            <v>2080202</v>
          </cell>
          <cell r="H580">
            <v>269</v>
          </cell>
        </row>
        <row r="581">
          <cell r="F581">
            <v>2080203</v>
          </cell>
          <cell r="H581">
            <v>0</v>
          </cell>
        </row>
        <row r="582">
          <cell r="F582">
            <v>2080206</v>
          </cell>
          <cell r="H582">
            <v>3</v>
          </cell>
        </row>
        <row r="583">
          <cell r="F583">
            <v>2080207</v>
          </cell>
          <cell r="H583">
            <v>200</v>
          </cell>
        </row>
        <row r="584">
          <cell r="F584">
            <v>2080208</v>
          </cell>
          <cell r="H584">
            <v>0</v>
          </cell>
        </row>
        <row r="585">
          <cell r="F585">
            <v>2080299</v>
          </cell>
          <cell r="H585">
            <v>0</v>
          </cell>
        </row>
        <row r="586">
          <cell r="F586">
            <v>20804</v>
          </cell>
          <cell r="H586">
            <v>0</v>
          </cell>
        </row>
        <row r="587">
          <cell r="F587">
            <v>2080402</v>
          </cell>
          <cell r="H587">
            <v>0</v>
          </cell>
        </row>
        <row r="588">
          <cell r="F588">
            <v>20805</v>
          </cell>
          <cell r="H588">
            <v>22600</v>
          </cell>
        </row>
        <row r="589">
          <cell r="F589">
            <v>2080501</v>
          </cell>
          <cell r="H589">
            <v>0</v>
          </cell>
        </row>
        <row r="590">
          <cell r="F590">
            <v>2080502</v>
          </cell>
          <cell r="H590">
            <v>0</v>
          </cell>
        </row>
        <row r="591">
          <cell r="F591">
            <v>2080503</v>
          </cell>
          <cell r="H591">
            <v>0</v>
          </cell>
        </row>
        <row r="592">
          <cell r="F592">
            <v>2080505</v>
          </cell>
          <cell r="H592">
            <v>0</v>
          </cell>
        </row>
        <row r="593">
          <cell r="F593">
            <v>2080506</v>
          </cell>
          <cell r="H593">
            <v>3600</v>
          </cell>
        </row>
        <row r="594">
          <cell r="F594">
            <v>2080507</v>
          </cell>
          <cell r="H594">
            <v>19000</v>
          </cell>
        </row>
        <row r="595">
          <cell r="F595">
            <v>2080599</v>
          </cell>
          <cell r="H595">
            <v>0</v>
          </cell>
        </row>
        <row r="596">
          <cell r="F596">
            <v>20806</v>
          </cell>
          <cell r="H596">
            <v>0</v>
          </cell>
        </row>
        <row r="597">
          <cell r="F597">
            <v>2080601</v>
          </cell>
          <cell r="H597">
            <v>0</v>
          </cell>
        </row>
        <row r="598">
          <cell r="F598">
            <v>2080602</v>
          </cell>
          <cell r="H598">
            <v>0</v>
          </cell>
        </row>
        <row r="599">
          <cell r="F599">
            <v>2080699</v>
          </cell>
          <cell r="H599">
            <v>0</v>
          </cell>
        </row>
        <row r="600">
          <cell r="F600">
            <v>20807</v>
          </cell>
          <cell r="H600">
            <v>1879</v>
          </cell>
        </row>
        <row r="601">
          <cell r="F601">
            <v>2080701</v>
          </cell>
          <cell r="H601">
            <v>0</v>
          </cell>
        </row>
        <row r="602">
          <cell r="F602">
            <v>2080702</v>
          </cell>
          <cell r="H602">
            <v>0</v>
          </cell>
        </row>
        <row r="603">
          <cell r="F603">
            <v>2080704</v>
          </cell>
          <cell r="H603">
            <v>0</v>
          </cell>
        </row>
        <row r="604">
          <cell r="F604">
            <v>2080705</v>
          </cell>
          <cell r="H604">
            <v>0</v>
          </cell>
        </row>
        <row r="605">
          <cell r="F605">
            <v>2080709</v>
          </cell>
          <cell r="H605">
            <v>0</v>
          </cell>
        </row>
        <row r="606">
          <cell r="F606">
            <v>2080711</v>
          </cell>
          <cell r="H606">
            <v>0</v>
          </cell>
        </row>
        <row r="607">
          <cell r="F607">
            <v>2080712</v>
          </cell>
          <cell r="H607">
            <v>0</v>
          </cell>
        </row>
        <row r="608">
          <cell r="F608">
            <v>2080713</v>
          </cell>
          <cell r="H608">
            <v>0</v>
          </cell>
        </row>
        <row r="609">
          <cell r="F609">
            <v>2080799</v>
          </cell>
          <cell r="H609">
            <v>1879</v>
          </cell>
        </row>
        <row r="610">
          <cell r="F610">
            <v>20808</v>
          </cell>
          <cell r="H610">
            <v>10644.220000000001</v>
          </cell>
        </row>
        <row r="611">
          <cell r="F611">
            <v>2080801</v>
          </cell>
          <cell r="H611">
            <v>1200</v>
          </cell>
        </row>
        <row r="612">
          <cell r="F612">
            <v>2080802</v>
          </cell>
          <cell r="H612">
            <v>7848.3</v>
          </cell>
        </row>
        <row r="613">
          <cell r="F613">
            <v>2080803</v>
          </cell>
          <cell r="H613">
            <v>0</v>
          </cell>
        </row>
        <row r="614">
          <cell r="F614">
            <v>2080804</v>
          </cell>
          <cell r="H614">
            <v>0</v>
          </cell>
        </row>
        <row r="615">
          <cell r="F615">
            <v>2080805</v>
          </cell>
          <cell r="H615">
            <v>1097</v>
          </cell>
        </row>
        <row r="616">
          <cell r="F616">
            <v>2080806</v>
          </cell>
          <cell r="H616">
            <v>0</v>
          </cell>
        </row>
        <row r="617">
          <cell r="F617">
            <v>2080899</v>
          </cell>
          <cell r="H617">
            <v>498.91999999999996</v>
          </cell>
        </row>
        <row r="618">
          <cell r="F618">
            <v>20809</v>
          </cell>
          <cell r="H618">
            <v>396</v>
          </cell>
        </row>
        <row r="619">
          <cell r="F619">
            <v>2080901</v>
          </cell>
          <cell r="H619">
            <v>0</v>
          </cell>
        </row>
        <row r="620">
          <cell r="F620">
            <v>2080902</v>
          </cell>
          <cell r="H620">
            <v>0</v>
          </cell>
        </row>
        <row r="621">
          <cell r="F621">
            <v>2080903</v>
          </cell>
          <cell r="H621">
            <v>0</v>
          </cell>
        </row>
        <row r="622">
          <cell r="F622">
            <v>2080904</v>
          </cell>
          <cell r="H622">
            <v>0</v>
          </cell>
        </row>
        <row r="623">
          <cell r="F623">
            <v>2080905</v>
          </cell>
          <cell r="H623">
            <v>200</v>
          </cell>
        </row>
        <row r="624">
          <cell r="F624">
            <v>2080999</v>
          </cell>
          <cell r="H624">
            <v>196</v>
          </cell>
        </row>
        <row r="625">
          <cell r="F625">
            <v>20810</v>
          </cell>
          <cell r="H625">
            <v>13416.519999999999</v>
          </cell>
        </row>
        <row r="626">
          <cell r="F626">
            <v>2081001</v>
          </cell>
          <cell r="H626">
            <v>12646.88</v>
          </cell>
        </row>
        <row r="627">
          <cell r="F627">
            <v>2081002</v>
          </cell>
          <cell r="H627">
            <v>404.64</v>
          </cell>
        </row>
        <row r="628">
          <cell r="F628">
            <v>2081003</v>
          </cell>
          <cell r="H628">
            <v>0</v>
          </cell>
        </row>
        <row r="629">
          <cell r="F629">
            <v>2081004</v>
          </cell>
          <cell r="H629">
            <v>60</v>
          </cell>
        </row>
        <row r="630">
          <cell r="F630">
            <v>2081005</v>
          </cell>
          <cell r="H630">
            <v>0</v>
          </cell>
        </row>
        <row r="631">
          <cell r="F631">
            <v>2081006</v>
          </cell>
          <cell r="H631">
            <v>305</v>
          </cell>
        </row>
        <row r="632">
          <cell r="F632">
            <v>2081099</v>
          </cell>
          <cell r="H632">
            <v>0</v>
          </cell>
        </row>
        <row r="633">
          <cell r="F633">
            <v>20811</v>
          </cell>
          <cell r="H633">
            <v>2597.7380000000003</v>
          </cell>
        </row>
        <row r="634">
          <cell r="F634">
            <v>2081101</v>
          </cell>
          <cell r="H634">
            <v>267.238</v>
          </cell>
        </row>
        <row r="635">
          <cell r="F635">
            <v>2081102</v>
          </cell>
          <cell r="H635">
            <v>0</v>
          </cell>
        </row>
        <row r="636">
          <cell r="F636">
            <v>2081103</v>
          </cell>
          <cell r="H636">
            <v>0</v>
          </cell>
        </row>
        <row r="637">
          <cell r="F637">
            <v>2081104</v>
          </cell>
          <cell r="H637">
            <v>493.9</v>
          </cell>
        </row>
        <row r="638">
          <cell r="F638">
            <v>2081105</v>
          </cell>
          <cell r="H638">
            <v>64.6</v>
          </cell>
        </row>
        <row r="639">
          <cell r="F639">
            <v>2081106</v>
          </cell>
          <cell r="H639">
            <v>0</v>
          </cell>
        </row>
        <row r="640">
          <cell r="F640">
            <v>2081107</v>
          </cell>
          <cell r="H640">
            <v>1764</v>
          </cell>
        </row>
        <row r="641">
          <cell r="F641">
            <v>2081199</v>
          </cell>
          <cell r="H641">
            <v>8</v>
          </cell>
        </row>
        <row r="642">
          <cell r="F642">
            <v>20816</v>
          </cell>
          <cell r="H642">
            <v>0</v>
          </cell>
        </row>
        <row r="643">
          <cell r="F643">
            <v>2081601</v>
          </cell>
          <cell r="H643">
            <v>0</v>
          </cell>
        </row>
        <row r="644">
          <cell r="F644">
            <v>2081602</v>
          </cell>
          <cell r="H644">
            <v>0</v>
          </cell>
        </row>
        <row r="645">
          <cell r="F645">
            <v>2081603</v>
          </cell>
          <cell r="H645">
            <v>0</v>
          </cell>
        </row>
        <row r="646">
          <cell r="F646">
            <v>2081699</v>
          </cell>
          <cell r="H646">
            <v>0</v>
          </cell>
        </row>
        <row r="647">
          <cell r="F647">
            <v>20819</v>
          </cell>
          <cell r="H647">
            <v>3300</v>
          </cell>
        </row>
        <row r="648">
          <cell r="F648">
            <v>2081901</v>
          </cell>
          <cell r="H648">
            <v>1300</v>
          </cell>
        </row>
        <row r="649">
          <cell r="F649">
            <v>2081902</v>
          </cell>
          <cell r="H649">
            <v>2000</v>
          </cell>
        </row>
        <row r="650">
          <cell r="F650">
            <v>20820</v>
          </cell>
          <cell r="H650">
            <v>200</v>
          </cell>
        </row>
        <row r="651">
          <cell r="F651">
            <v>2082001</v>
          </cell>
          <cell r="H651">
            <v>200</v>
          </cell>
        </row>
        <row r="652">
          <cell r="F652">
            <v>2082002</v>
          </cell>
          <cell r="H652">
            <v>0</v>
          </cell>
        </row>
        <row r="653">
          <cell r="F653">
            <v>20821</v>
          </cell>
          <cell r="H653">
            <v>4850</v>
          </cell>
        </row>
        <row r="654">
          <cell r="F654">
            <v>2082101</v>
          </cell>
          <cell r="H654">
            <v>1650</v>
          </cell>
        </row>
        <row r="655">
          <cell r="F655">
            <v>2082102</v>
          </cell>
          <cell r="H655">
            <v>3200</v>
          </cell>
        </row>
        <row r="656">
          <cell r="F656">
            <v>20824</v>
          </cell>
          <cell r="H656">
            <v>0</v>
          </cell>
        </row>
        <row r="657">
          <cell r="F657">
            <v>2082401</v>
          </cell>
          <cell r="H657">
            <v>0</v>
          </cell>
        </row>
        <row r="658">
          <cell r="F658">
            <v>2082402</v>
          </cell>
          <cell r="H658">
            <v>0</v>
          </cell>
        </row>
        <row r="659">
          <cell r="F659">
            <v>20825</v>
          </cell>
          <cell r="H659">
            <v>0</v>
          </cell>
        </row>
        <row r="660">
          <cell r="F660">
            <v>2082501</v>
          </cell>
          <cell r="H660">
            <v>0</v>
          </cell>
        </row>
        <row r="661">
          <cell r="F661">
            <v>2082502</v>
          </cell>
          <cell r="H661">
            <v>0</v>
          </cell>
        </row>
        <row r="662">
          <cell r="F662">
            <v>20826</v>
          </cell>
          <cell r="H662">
            <v>20946.8</v>
          </cell>
        </row>
        <row r="663">
          <cell r="F663">
            <v>2082601</v>
          </cell>
          <cell r="H663">
            <v>1100</v>
          </cell>
        </row>
        <row r="664">
          <cell r="F664">
            <v>2082602</v>
          </cell>
          <cell r="H664">
            <v>19846.8</v>
          </cell>
        </row>
        <row r="665">
          <cell r="F665">
            <v>2082699</v>
          </cell>
          <cell r="H665">
            <v>0</v>
          </cell>
        </row>
        <row r="666">
          <cell r="F666">
            <v>20827</v>
          </cell>
          <cell r="H666">
            <v>0</v>
          </cell>
        </row>
        <row r="667">
          <cell r="F667">
            <v>2082701</v>
          </cell>
          <cell r="H667">
            <v>0</v>
          </cell>
        </row>
        <row r="668">
          <cell r="F668">
            <v>2082702</v>
          </cell>
          <cell r="H668">
            <v>0</v>
          </cell>
        </row>
        <row r="669">
          <cell r="F669">
            <v>2082703</v>
          </cell>
          <cell r="H669">
            <v>0</v>
          </cell>
        </row>
        <row r="670">
          <cell r="F670">
            <v>2082799</v>
          </cell>
          <cell r="H670">
            <v>0</v>
          </cell>
        </row>
        <row r="671">
          <cell r="F671">
            <v>20828</v>
          </cell>
          <cell r="H671">
            <v>284.921</v>
          </cell>
        </row>
        <row r="672">
          <cell r="F672">
            <v>2082801</v>
          </cell>
          <cell r="H672">
            <v>284.921</v>
          </cell>
        </row>
        <row r="673">
          <cell r="F673">
            <v>2082802</v>
          </cell>
          <cell r="H673">
            <v>0</v>
          </cell>
        </row>
        <row r="674">
          <cell r="F674">
            <v>2082803</v>
          </cell>
          <cell r="H674">
            <v>0</v>
          </cell>
        </row>
        <row r="675">
          <cell r="F675">
            <v>2082804</v>
          </cell>
          <cell r="H675">
            <v>0</v>
          </cell>
        </row>
        <row r="676">
          <cell r="F676">
            <v>2082805</v>
          </cell>
          <cell r="H676">
            <v>0</v>
          </cell>
        </row>
        <row r="677">
          <cell r="F677">
            <v>2082850</v>
          </cell>
          <cell r="H677">
            <v>0</v>
          </cell>
        </row>
        <row r="678">
          <cell r="F678">
            <v>2082899</v>
          </cell>
          <cell r="H678">
            <v>0</v>
          </cell>
        </row>
        <row r="679">
          <cell r="F679">
            <v>20830</v>
          </cell>
          <cell r="H679">
            <v>17</v>
          </cell>
        </row>
        <row r="680">
          <cell r="F680">
            <v>2083001</v>
          </cell>
          <cell r="H680">
            <v>0</v>
          </cell>
        </row>
        <row r="681">
          <cell r="F681">
            <v>2083099</v>
          </cell>
          <cell r="H681">
            <v>17</v>
          </cell>
        </row>
        <row r="682">
          <cell r="F682">
            <v>20899</v>
          </cell>
          <cell r="H682">
            <v>352.1</v>
          </cell>
        </row>
        <row r="683">
          <cell r="F683">
            <v>2089999</v>
          </cell>
          <cell r="H683">
            <v>352.1</v>
          </cell>
        </row>
        <row r="684">
          <cell r="F684">
            <v>210</v>
          </cell>
          <cell r="H684">
            <v>76594.231</v>
          </cell>
        </row>
        <row r="685">
          <cell r="F685">
            <v>21001</v>
          </cell>
          <cell r="H685">
            <v>999.186</v>
          </cell>
        </row>
        <row r="686">
          <cell r="F686">
            <v>2100101</v>
          </cell>
          <cell r="H686">
            <v>977.186</v>
          </cell>
        </row>
        <row r="687">
          <cell r="F687">
            <v>2100102</v>
          </cell>
          <cell r="H687">
            <v>22</v>
          </cell>
        </row>
        <row r="688">
          <cell r="F688">
            <v>2100103</v>
          </cell>
          <cell r="H688">
            <v>0</v>
          </cell>
        </row>
        <row r="689">
          <cell r="F689">
            <v>2100199</v>
          </cell>
          <cell r="H689">
            <v>0</v>
          </cell>
        </row>
        <row r="690">
          <cell r="F690">
            <v>21002</v>
          </cell>
          <cell r="H690">
            <v>2356.984</v>
          </cell>
        </row>
        <row r="691">
          <cell r="F691">
            <v>2100201</v>
          </cell>
          <cell r="H691">
            <v>309</v>
          </cell>
        </row>
        <row r="692">
          <cell r="F692">
            <v>2100202</v>
          </cell>
          <cell r="H692">
            <v>196</v>
          </cell>
        </row>
        <row r="693">
          <cell r="F693">
            <v>2100203</v>
          </cell>
          <cell r="H693">
            <v>0</v>
          </cell>
        </row>
        <row r="694">
          <cell r="F694">
            <v>2100204</v>
          </cell>
          <cell r="H694">
            <v>0</v>
          </cell>
        </row>
        <row r="695">
          <cell r="F695">
            <v>2100205</v>
          </cell>
          <cell r="H695">
            <v>0</v>
          </cell>
        </row>
        <row r="696">
          <cell r="F696">
            <v>2100206</v>
          </cell>
          <cell r="H696">
            <v>1466.984</v>
          </cell>
        </row>
        <row r="697">
          <cell r="F697">
            <v>2100207</v>
          </cell>
          <cell r="H697">
            <v>0</v>
          </cell>
        </row>
        <row r="698">
          <cell r="F698">
            <v>2100208</v>
          </cell>
          <cell r="H698">
            <v>0</v>
          </cell>
        </row>
        <row r="699">
          <cell r="F699">
            <v>2100209</v>
          </cell>
          <cell r="H699">
            <v>0</v>
          </cell>
        </row>
        <row r="700">
          <cell r="F700">
            <v>2100210</v>
          </cell>
          <cell r="H700">
            <v>0</v>
          </cell>
        </row>
        <row r="701">
          <cell r="F701">
            <v>2100211</v>
          </cell>
          <cell r="H701">
            <v>0</v>
          </cell>
        </row>
        <row r="702">
          <cell r="F702">
            <v>2100212</v>
          </cell>
          <cell r="H702">
            <v>0</v>
          </cell>
        </row>
        <row r="703">
          <cell r="F703">
            <v>2100299</v>
          </cell>
          <cell r="H703">
            <v>385</v>
          </cell>
        </row>
        <row r="704">
          <cell r="F704">
            <v>21003</v>
          </cell>
          <cell r="H704">
            <v>10155.93</v>
          </cell>
        </row>
        <row r="705">
          <cell r="F705">
            <v>2100301</v>
          </cell>
          <cell r="H705">
            <v>0</v>
          </cell>
        </row>
        <row r="706">
          <cell r="F706">
            <v>2100302</v>
          </cell>
          <cell r="H706">
            <v>6344</v>
          </cell>
        </row>
        <row r="707">
          <cell r="F707">
            <v>2100399</v>
          </cell>
          <cell r="H707">
            <v>3811.93</v>
          </cell>
        </row>
        <row r="708">
          <cell r="F708">
            <v>21004</v>
          </cell>
          <cell r="H708">
            <v>10019.558</v>
          </cell>
        </row>
        <row r="709">
          <cell r="F709">
            <v>2100401</v>
          </cell>
          <cell r="H709">
            <v>1599.488</v>
          </cell>
        </row>
        <row r="710">
          <cell r="F710">
            <v>2100402</v>
          </cell>
          <cell r="H710">
            <v>0</v>
          </cell>
        </row>
        <row r="711">
          <cell r="F711">
            <v>2100403</v>
          </cell>
          <cell r="H711">
            <v>0</v>
          </cell>
        </row>
        <row r="712">
          <cell r="F712">
            <v>2100404</v>
          </cell>
          <cell r="H712">
            <v>0</v>
          </cell>
        </row>
        <row r="713">
          <cell r="F713">
            <v>2100405</v>
          </cell>
          <cell r="H713">
            <v>0</v>
          </cell>
        </row>
        <row r="714">
          <cell r="F714">
            <v>2100406</v>
          </cell>
          <cell r="H714">
            <v>0</v>
          </cell>
        </row>
        <row r="715">
          <cell r="F715">
            <v>2100407</v>
          </cell>
          <cell r="H715">
            <v>0</v>
          </cell>
        </row>
        <row r="716">
          <cell r="F716">
            <v>2100408</v>
          </cell>
          <cell r="H716">
            <v>5315</v>
          </cell>
        </row>
        <row r="717">
          <cell r="F717">
            <v>2100409</v>
          </cell>
          <cell r="H717">
            <v>3093.62</v>
          </cell>
        </row>
        <row r="718">
          <cell r="F718">
            <v>2100410</v>
          </cell>
          <cell r="H718">
            <v>0</v>
          </cell>
        </row>
        <row r="719">
          <cell r="F719">
            <v>2100499</v>
          </cell>
          <cell r="H719">
            <v>11.45</v>
          </cell>
        </row>
        <row r="720">
          <cell r="F720">
            <v>21006</v>
          </cell>
          <cell r="H720">
            <v>113</v>
          </cell>
        </row>
        <row r="721">
          <cell r="F721">
            <v>2100601</v>
          </cell>
          <cell r="H721">
            <v>113</v>
          </cell>
        </row>
        <row r="722">
          <cell r="F722">
            <v>2100699</v>
          </cell>
          <cell r="H722">
            <v>0</v>
          </cell>
        </row>
        <row r="723">
          <cell r="F723">
            <v>21007</v>
          </cell>
          <cell r="H723">
            <v>3258.7200000000003</v>
          </cell>
        </row>
        <row r="724">
          <cell r="F724">
            <v>2100716</v>
          </cell>
          <cell r="H724">
            <v>1214.97</v>
          </cell>
        </row>
        <row r="725">
          <cell r="F725">
            <v>2100717</v>
          </cell>
          <cell r="H725">
            <v>1558.75</v>
          </cell>
        </row>
        <row r="726">
          <cell r="F726">
            <v>2100799</v>
          </cell>
          <cell r="H726">
            <v>485</v>
          </cell>
        </row>
        <row r="727">
          <cell r="F727">
            <v>21011</v>
          </cell>
          <cell r="H727">
            <v>0</v>
          </cell>
        </row>
        <row r="728">
          <cell r="F728">
            <v>2101101</v>
          </cell>
          <cell r="H728">
            <v>0</v>
          </cell>
        </row>
        <row r="729">
          <cell r="F729">
            <v>2101102</v>
          </cell>
          <cell r="H729">
            <v>0</v>
          </cell>
        </row>
        <row r="730">
          <cell r="F730">
            <v>2101103</v>
          </cell>
          <cell r="H730">
            <v>0</v>
          </cell>
        </row>
        <row r="731">
          <cell r="F731">
            <v>2101199</v>
          </cell>
          <cell r="H731">
            <v>0</v>
          </cell>
        </row>
        <row r="732">
          <cell r="F732">
            <v>21012</v>
          </cell>
          <cell r="H732">
            <v>46572.1</v>
          </cell>
        </row>
        <row r="733">
          <cell r="F733">
            <v>2101201</v>
          </cell>
          <cell r="H733">
            <v>500</v>
          </cell>
        </row>
        <row r="734">
          <cell r="F734">
            <v>2101202</v>
          </cell>
          <cell r="H734">
            <v>45923.4</v>
          </cell>
        </row>
        <row r="735">
          <cell r="F735">
            <v>2101299</v>
          </cell>
          <cell r="H735">
            <v>148.7</v>
          </cell>
        </row>
        <row r="736">
          <cell r="F736">
            <v>21013</v>
          </cell>
          <cell r="H736">
            <v>2067.723</v>
          </cell>
        </row>
        <row r="737">
          <cell r="F737">
            <v>2101301</v>
          </cell>
          <cell r="H737">
            <v>2067.723</v>
          </cell>
        </row>
        <row r="738">
          <cell r="F738">
            <v>2101302</v>
          </cell>
          <cell r="H738">
            <v>0</v>
          </cell>
        </row>
        <row r="739">
          <cell r="F739">
            <v>2101399</v>
          </cell>
          <cell r="H739">
            <v>0</v>
          </cell>
        </row>
        <row r="740">
          <cell r="F740">
            <v>21014</v>
          </cell>
          <cell r="H740">
            <v>627</v>
          </cell>
        </row>
        <row r="741">
          <cell r="F741">
            <v>2101401</v>
          </cell>
          <cell r="H741">
            <v>627</v>
          </cell>
        </row>
        <row r="742">
          <cell r="F742">
            <v>2101499</v>
          </cell>
          <cell r="H742">
            <v>0</v>
          </cell>
        </row>
        <row r="743">
          <cell r="F743">
            <v>21015</v>
          </cell>
          <cell r="H743">
            <v>301</v>
          </cell>
        </row>
        <row r="744">
          <cell r="F744">
            <v>2101501</v>
          </cell>
          <cell r="H744">
            <v>0</v>
          </cell>
        </row>
        <row r="745">
          <cell r="F745">
            <v>2101502</v>
          </cell>
          <cell r="H745">
            <v>301</v>
          </cell>
        </row>
        <row r="746">
          <cell r="F746">
            <v>2101503</v>
          </cell>
          <cell r="H746">
            <v>0</v>
          </cell>
        </row>
        <row r="747">
          <cell r="F747">
            <v>2101504</v>
          </cell>
          <cell r="H747">
            <v>0</v>
          </cell>
        </row>
        <row r="748">
          <cell r="F748">
            <v>2101505</v>
          </cell>
          <cell r="H748">
            <v>0</v>
          </cell>
        </row>
        <row r="749">
          <cell r="F749">
            <v>2101506</v>
          </cell>
          <cell r="H749">
            <v>0</v>
          </cell>
        </row>
        <row r="750">
          <cell r="F750">
            <v>2101550</v>
          </cell>
          <cell r="H750">
            <v>0</v>
          </cell>
        </row>
        <row r="751">
          <cell r="F751">
            <v>2101599</v>
          </cell>
          <cell r="H751">
            <v>0</v>
          </cell>
        </row>
        <row r="752">
          <cell r="F752">
            <v>21016</v>
          </cell>
          <cell r="H752">
            <v>0</v>
          </cell>
        </row>
        <row r="753">
          <cell r="F753">
            <v>2101601</v>
          </cell>
          <cell r="H753">
            <v>0</v>
          </cell>
        </row>
        <row r="754">
          <cell r="F754">
            <v>21099</v>
          </cell>
          <cell r="H754">
            <v>123.03</v>
          </cell>
        </row>
        <row r="755">
          <cell r="F755">
            <v>2109999</v>
          </cell>
          <cell r="H755">
            <v>123.03</v>
          </cell>
        </row>
        <row r="756">
          <cell r="F756">
            <v>211</v>
          </cell>
          <cell r="H756">
            <v>7339.54</v>
          </cell>
        </row>
        <row r="757">
          <cell r="F757">
            <v>21101</v>
          </cell>
          <cell r="H757">
            <v>90.61999999999999</v>
          </cell>
        </row>
        <row r="758">
          <cell r="F758">
            <v>2110101</v>
          </cell>
          <cell r="H758">
            <v>3.07</v>
          </cell>
        </row>
        <row r="759">
          <cell r="F759">
            <v>2110102</v>
          </cell>
          <cell r="H759">
            <v>87.55</v>
          </cell>
        </row>
        <row r="760">
          <cell r="F760">
            <v>2110103</v>
          </cell>
          <cell r="H760">
            <v>0</v>
          </cell>
        </row>
        <row r="761">
          <cell r="F761">
            <v>2110104</v>
          </cell>
          <cell r="H761">
            <v>0</v>
          </cell>
        </row>
        <row r="762">
          <cell r="F762">
            <v>2110105</v>
          </cell>
          <cell r="H762">
            <v>0</v>
          </cell>
        </row>
        <row r="763">
          <cell r="F763">
            <v>2110106</v>
          </cell>
          <cell r="H763">
            <v>0</v>
          </cell>
        </row>
        <row r="764">
          <cell r="F764">
            <v>2110107</v>
          </cell>
          <cell r="H764">
            <v>0</v>
          </cell>
        </row>
        <row r="765">
          <cell r="F765">
            <v>2110108</v>
          </cell>
          <cell r="H765">
            <v>0</v>
          </cell>
        </row>
        <row r="766">
          <cell r="F766">
            <v>2110199</v>
          </cell>
          <cell r="H766">
            <v>0</v>
          </cell>
        </row>
        <row r="767">
          <cell r="F767">
            <v>21102</v>
          </cell>
          <cell r="H767">
            <v>0</v>
          </cell>
        </row>
        <row r="768">
          <cell r="F768">
            <v>2110203</v>
          </cell>
          <cell r="H768">
            <v>0</v>
          </cell>
        </row>
        <row r="769">
          <cell r="F769">
            <v>2110204</v>
          </cell>
          <cell r="H769">
            <v>0</v>
          </cell>
        </row>
        <row r="770">
          <cell r="F770">
            <v>2110299</v>
          </cell>
          <cell r="H770">
            <v>0</v>
          </cell>
        </row>
        <row r="771">
          <cell r="F771">
            <v>21103</v>
          </cell>
          <cell r="H771">
            <v>4936</v>
          </cell>
        </row>
        <row r="772">
          <cell r="F772">
            <v>2110301</v>
          </cell>
          <cell r="H772">
            <v>0</v>
          </cell>
        </row>
        <row r="773">
          <cell r="F773">
            <v>2110302</v>
          </cell>
          <cell r="H773">
            <v>3161</v>
          </cell>
        </row>
        <row r="774">
          <cell r="F774">
            <v>2110303</v>
          </cell>
          <cell r="H774">
            <v>0</v>
          </cell>
        </row>
        <row r="775">
          <cell r="F775">
            <v>2110304</v>
          </cell>
          <cell r="H775">
            <v>1775</v>
          </cell>
        </row>
        <row r="776">
          <cell r="F776">
            <v>2110305</v>
          </cell>
          <cell r="H776">
            <v>0</v>
          </cell>
        </row>
        <row r="777">
          <cell r="F777">
            <v>2110306</v>
          </cell>
          <cell r="H777">
            <v>0</v>
          </cell>
        </row>
        <row r="778">
          <cell r="F778">
            <v>2110399</v>
          </cell>
          <cell r="H778">
            <v>0</v>
          </cell>
        </row>
        <row r="779">
          <cell r="F779">
            <v>21104</v>
          </cell>
          <cell r="H779">
            <v>0</v>
          </cell>
        </row>
        <row r="780">
          <cell r="F780">
            <v>2110401</v>
          </cell>
          <cell r="H780">
            <v>0</v>
          </cell>
        </row>
        <row r="781">
          <cell r="F781">
            <v>2110402</v>
          </cell>
          <cell r="H781">
            <v>0</v>
          </cell>
        </row>
        <row r="782">
          <cell r="F782">
            <v>2110404</v>
          </cell>
          <cell r="H782">
            <v>0</v>
          </cell>
        </row>
        <row r="783">
          <cell r="F783">
            <v>2110499</v>
          </cell>
          <cell r="H783">
            <v>0</v>
          </cell>
        </row>
        <row r="784">
          <cell r="F784">
            <v>21105</v>
          </cell>
          <cell r="H784">
            <v>2175.92</v>
          </cell>
        </row>
        <row r="785">
          <cell r="F785">
            <v>2110501</v>
          </cell>
          <cell r="H785">
            <v>2158.92</v>
          </cell>
        </row>
        <row r="786">
          <cell r="F786">
            <v>2110502</v>
          </cell>
          <cell r="H786">
            <v>0</v>
          </cell>
        </row>
        <row r="787">
          <cell r="F787">
            <v>2110503</v>
          </cell>
          <cell r="H787">
            <v>0</v>
          </cell>
        </row>
        <row r="788">
          <cell r="F788">
            <v>2110506</v>
          </cell>
          <cell r="H788">
            <v>0</v>
          </cell>
        </row>
        <row r="789">
          <cell r="F789">
            <v>2110507</v>
          </cell>
          <cell r="H789">
            <v>17</v>
          </cell>
        </row>
        <row r="790">
          <cell r="F790">
            <v>2110599</v>
          </cell>
          <cell r="H790">
            <v>0</v>
          </cell>
        </row>
        <row r="791">
          <cell r="F791">
            <v>21106</v>
          </cell>
          <cell r="H791">
            <v>0</v>
          </cell>
        </row>
        <row r="792">
          <cell r="F792">
            <v>2110602</v>
          </cell>
          <cell r="H792">
            <v>0</v>
          </cell>
        </row>
        <row r="793">
          <cell r="F793">
            <v>2110603</v>
          </cell>
          <cell r="H793">
            <v>0</v>
          </cell>
        </row>
        <row r="794">
          <cell r="F794">
            <v>2110604</v>
          </cell>
          <cell r="H794">
            <v>0</v>
          </cell>
        </row>
        <row r="795">
          <cell r="F795">
            <v>2110605</v>
          </cell>
          <cell r="H795">
            <v>0</v>
          </cell>
        </row>
        <row r="796">
          <cell r="F796">
            <v>2110699</v>
          </cell>
          <cell r="H796">
            <v>0</v>
          </cell>
        </row>
        <row r="797">
          <cell r="F797">
            <v>21107</v>
          </cell>
          <cell r="H797">
            <v>0</v>
          </cell>
        </row>
        <row r="798">
          <cell r="F798">
            <v>2110704</v>
          </cell>
          <cell r="H798">
            <v>0</v>
          </cell>
        </row>
        <row r="799">
          <cell r="F799">
            <v>2110799</v>
          </cell>
          <cell r="H799">
            <v>0</v>
          </cell>
        </row>
        <row r="800">
          <cell r="F800">
            <v>21108</v>
          </cell>
          <cell r="H800">
            <v>0</v>
          </cell>
        </row>
        <row r="801">
          <cell r="F801">
            <v>2110804</v>
          </cell>
          <cell r="H801">
            <v>0</v>
          </cell>
        </row>
        <row r="802">
          <cell r="F802">
            <v>2110899</v>
          </cell>
          <cell r="H802">
            <v>0</v>
          </cell>
        </row>
        <row r="803">
          <cell r="F803">
            <v>21109</v>
          </cell>
          <cell r="H803">
            <v>0</v>
          </cell>
        </row>
        <row r="804">
          <cell r="F804">
            <v>2110901</v>
          </cell>
          <cell r="H804">
            <v>0</v>
          </cell>
        </row>
        <row r="805">
          <cell r="F805">
            <v>21110</v>
          </cell>
          <cell r="H805">
            <v>137</v>
          </cell>
        </row>
        <row r="806">
          <cell r="F806">
            <v>2111001</v>
          </cell>
          <cell r="H806">
            <v>137</v>
          </cell>
        </row>
        <row r="807">
          <cell r="F807">
            <v>21111</v>
          </cell>
          <cell r="H807">
            <v>0</v>
          </cell>
        </row>
        <row r="808">
          <cell r="F808">
            <v>2111101</v>
          </cell>
          <cell r="H808">
            <v>0</v>
          </cell>
        </row>
        <row r="809">
          <cell r="F809">
            <v>2111102</v>
          </cell>
          <cell r="H809">
            <v>0</v>
          </cell>
        </row>
        <row r="810">
          <cell r="F810">
            <v>2111103</v>
          </cell>
          <cell r="H810">
            <v>0</v>
          </cell>
        </row>
        <row r="811">
          <cell r="F811">
            <v>2111104</v>
          </cell>
          <cell r="H811">
            <v>0</v>
          </cell>
        </row>
        <row r="812">
          <cell r="F812">
            <v>2111199</v>
          </cell>
          <cell r="H812">
            <v>0</v>
          </cell>
        </row>
        <row r="813">
          <cell r="F813">
            <v>21112</v>
          </cell>
          <cell r="H813">
            <v>0</v>
          </cell>
        </row>
        <row r="814">
          <cell r="F814">
            <v>2111201</v>
          </cell>
          <cell r="H814">
            <v>0</v>
          </cell>
        </row>
        <row r="815">
          <cell r="F815">
            <v>21113</v>
          </cell>
          <cell r="H815">
            <v>0</v>
          </cell>
        </row>
        <row r="816">
          <cell r="F816">
            <v>2111301</v>
          </cell>
          <cell r="H816">
            <v>0</v>
          </cell>
        </row>
        <row r="817">
          <cell r="F817">
            <v>21114</v>
          </cell>
          <cell r="H817">
            <v>0</v>
          </cell>
        </row>
        <row r="818">
          <cell r="F818">
            <v>2111401</v>
          </cell>
          <cell r="H818">
            <v>0</v>
          </cell>
        </row>
        <row r="819">
          <cell r="F819">
            <v>2111402</v>
          </cell>
          <cell r="H819">
            <v>0</v>
          </cell>
        </row>
        <row r="820">
          <cell r="F820">
            <v>2111403</v>
          </cell>
          <cell r="H820">
            <v>0</v>
          </cell>
        </row>
        <row r="821">
          <cell r="F821">
            <v>2111404</v>
          </cell>
          <cell r="H821">
            <v>0</v>
          </cell>
        </row>
        <row r="822">
          <cell r="F822">
            <v>2111405</v>
          </cell>
          <cell r="H822">
            <v>0</v>
          </cell>
        </row>
        <row r="823">
          <cell r="F823">
            <v>2111406</v>
          </cell>
          <cell r="H823">
            <v>0</v>
          </cell>
        </row>
        <row r="824">
          <cell r="F824">
            <v>2111407</v>
          </cell>
          <cell r="H824">
            <v>0</v>
          </cell>
        </row>
        <row r="825">
          <cell r="F825">
            <v>2111408</v>
          </cell>
          <cell r="H825">
            <v>0</v>
          </cell>
        </row>
        <row r="826">
          <cell r="F826">
            <v>2111409</v>
          </cell>
          <cell r="H826">
            <v>0</v>
          </cell>
        </row>
        <row r="827">
          <cell r="F827">
            <v>2111410</v>
          </cell>
          <cell r="H827">
            <v>0</v>
          </cell>
        </row>
        <row r="828">
          <cell r="F828">
            <v>2111411</v>
          </cell>
          <cell r="H828">
            <v>0</v>
          </cell>
        </row>
        <row r="829">
          <cell r="F829">
            <v>2111413</v>
          </cell>
          <cell r="H829">
            <v>0</v>
          </cell>
        </row>
        <row r="830">
          <cell r="F830">
            <v>2111450</v>
          </cell>
          <cell r="H830">
            <v>0</v>
          </cell>
        </row>
        <row r="831">
          <cell r="F831">
            <v>2111499</v>
          </cell>
          <cell r="H831">
            <v>0</v>
          </cell>
        </row>
        <row r="832">
          <cell r="F832">
            <v>21199</v>
          </cell>
          <cell r="H832">
            <v>0</v>
          </cell>
        </row>
        <row r="833">
          <cell r="F833">
            <v>2119901</v>
          </cell>
          <cell r="H833">
            <v>0</v>
          </cell>
        </row>
        <row r="834">
          <cell r="F834">
            <v>212</v>
          </cell>
          <cell r="H834">
            <v>9309.140000000001</v>
          </cell>
        </row>
        <row r="835">
          <cell r="F835">
            <v>21201</v>
          </cell>
          <cell r="H835">
            <v>1445.6550000000002</v>
          </cell>
        </row>
        <row r="836">
          <cell r="F836">
            <v>2120101</v>
          </cell>
          <cell r="H836">
            <v>1130.6550000000002</v>
          </cell>
        </row>
        <row r="837">
          <cell r="F837">
            <v>2120102</v>
          </cell>
          <cell r="H837">
            <v>315</v>
          </cell>
        </row>
        <row r="838">
          <cell r="F838">
            <v>2120103</v>
          </cell>
          <cell r="H838">
            <v>0</v>
          </cell>
        </row>
        <row r="839">
          <cell r="F839">
            <v>2120104</v>
          </cell>
          <cell r="H839">
            <v>0</v>
          </cell>
        </row>
        <row r="840">
          <cell r="F840">
            <v>2120105</v>
          </cell>
          <cell r="H840">
            <v>0</v>
          </cell>
        </row>
        <row r="841">
          <cell r="F841">
            <v>2120106</v>
          </cell>
          <cell r="H841">
            <v>0</v>
          </cell>
        </row>
        <row r="842">
          <cell r="F842">
            <v>2120107</v>
          </cell>
          <cell r="H842">
            <v>0</v>
          </cell>
        </row>
        <row r="843">
          <cell r="F843">
            <v>2120109</v>
          </cell>
          <cell r="H843">
            <v>0</v>
          </cell>
        </row>
        <row r="844">
          <cell r="F844">
            <v>2120110</v>
          </cell>
          <cell r="H844">
            <v>0</v>
          </cell>
        </row>
        <row r="845">
          <cell r="F845">
            <v>2120199</v>
          </cell>
          <cell r="H845">
            <v>0</v>
          </cell>
        </row>
        <row r="846">
          <cell r="F846">
            <v>21202</v>
          </cell>
          <cell r="H846">
            <v>910.395</v>
          </cell>
        </row>
        <row r="847">
          <cell r="F847">
            <v>2120201</v>
          </cell>
          <cell r="H847">
            <v>910.395</v>
          </cell>
        </row>
        <row r="848">
          <cell r="F848">
            <v>21203</v>
          </cell>
          <cell r="H848">
            <v>1640.557</v>
          </cell>
        </row>
        <row r="849">
          <cell r="F849">
            <v>2120303</v>
          </cell>
          <cell r="H849">
            <v>143.057</v>
          </cell>
        </row>
        <row r="850">
          <cell r="F850">
            <v>2120399</v>
          </cell>
          <cell r="H850">
            <v>1497.5</v>
          </cell>
        </row>
        <row r="851">
          <cell r="F851">
            <v>21205</v>
          </cell>
          <cell r="H851">
            <v>4938.611</v>
          </cell>
        </row>
        <row r="852">
          <cell r="F852">
            <v>2120501</v>
          </cell>
          <cell r="H852">
            <v>4938.611</v>
          </cell>
        </row>
        <row r="853">
          <cell r="F853">
            <v>21206</v>
          </cell>
          <cell r="H853">
            <v>100</v>
          </cell>
        </row>
        <row r="854">
          <cell r="F854">
            <v>2120601</v>
          </cell>
          <cell r="H854">
            <v>100</v>
          </cell>
        </row>
        <row r="855">
          <cell r="F855">
            <v>21299</v>
          </cell>
          <cell r="H855">
            <v>273.922</v>
          </cell>
        </row>
        <row r="856">
          <cell r="F856">
            <v>2129901</v>
          </cell>
          <cell r="H856">
            <v>273.922</v>
          </cell>
        </row>
        <row r="857">
          <cell r="F857">
            <v>213</v>
          </cell>
          <cell r="H857">
            <v>58136.029</v>
          </cell>
        </row>
        <row r="858">
          <cell r="F858">
            <v>21301</v>
          </cell>
          <cell r="H858">
            <v>21111.997000000003</v>
          </cell>
        </row>
        <row r="859">
          <cell r="F859">
            <v>2130101</v>
          </cell>
          <cell r="H859">
            <v>3577.117</v>
          </cell>
        </row>
        <row r="860">
          <cell r="F860">
            <v>2130102</v>
          </cell>
          <cell r="H860">
            <v>153</v>
          </cell>
        </row>
        <row r="861">
          <cell r="F861">
            <v>2130103</v>
          </cell>
          <cell r="H861">
            <v>145</v>
          </cell>
        </row>
        <row r="862">
          <cell r="F862">
            <v>2130104</v>
          </cell>
          <cell r="H862">
            <v>308</v>
          </cell>
        </row>
        <row r="863">
          <cell r="F863">
            <v>2130105</v>
          </cell>
          <cell r="H863">
            <v>0</v>
          </cell>
        </row>
        <row r="864">
          <cell r="F864">
            <v>2130106</v>
          </cell>
          <cell r="H864">
            <v>0</v>
          </cell>
        </row>
        <row r="865">
          <cell r="F865">
            <v>2130108</v>
          </cell>
          <cell r="H865">
            <v>415.05</v>
          </cell>
        </row>
        <row r="866">
          <cell r="F866">
            <v>2130109</v>
          </cell>
          <cell r="H866">
            <v>5</v>
          </cell>
        </row>
        <row r="867">
          <cell r="F867">
            <v>2130110</v>
          </cell>
          <cell r="H867">
            <v>6</v>
          </cell>
        </row>
        <row r="868">
          <cell r="F868">
            <v>2130111</v>
          </cell>
          <cell r="H868">
            <v>0</v>
          </cell>
        </row>
        <row r="869">
          <cell r="F869">
            <v>2130112</v>
          </cell>
          <cell r="H869">
            <v>0</v>
          </cell>
        </row>
        <row r="870">
          <cell r="F870">
            <v>2130114</v>
          </cell>
          <cell r="H870">
            <v>0</v>
          </cell>
        </row>
        <row r="871">
          <cell r="F871">
            <v>2130119</v>
          </cell>
          <cell r="H871">
            <v>95</v>
          </cell>
        </row>
        <row r="872">
          <cell r="F872">
            <v>2130120</v>
          </cell>
          <cell r="H872">
            <v>0</v>
          </cell>
        </row>
        <row r="873">
          <cell r="F873">
            <v>2130121</v>
          </cell>
          <cell r="H873">
            <v>687.4</v>
          </cell>
        </row>
        <row r="874">
          <cell r="F874">
            <v>2130122</v>
          </cell>
          <cell r="H874">
            <v>8901.12</v>
          </cell>
        </row>
        <row r="875">
          <cell r="F875">
            <v>2130124</v>
          </cell>
          <cell r="H875">
            <v>225</v>
          </cell>
        </row>
        <row r="876">
          <cell r="F876">
            <v>2130125</v>
          </cell>
          <cell r="H876">
            <v>6</v>
          </cell>
        </row>
        <row r="877">
          <cell r="F877">
            <v>2130126</v>
          </cell>
          <cell r="H877">
            <v>0</v>
          </cell>
        </row>
        <row r="878">
          <cell r="F878">
            <v>2130135</v>
          </cell>
          <cell r="H878">
            <v>225</v>
          </cell>
        </row>
        <row r="879">
          <cell r="F879">
            <v>2130142</v>
          </cell>
          <cell r="H879">
            <v>0</v>
          </cell>
        </row>
        <row r="880">
          <cell r="F880">
            <v>2130148</v>
          </cell>
          <cell r="H880">
            <v>0</v>
          </cell>
        </row>
        <row r="881">
          <cell r="F881">
            <v>2130152</v>
          </cell>
          <cell r="H881">
            <v>3</v>
          </cell>
        </row>
        <row r="882">
          <cell r="F882">
            <v>2130153</v>
          </cell>
          <cell r="H882">
            <v>4716</v>
          </cell>
        </row>
        <row r="883">
          <cell r="F883">
            <v>2130199</v>
          </cell>
          <cell r="H883">
            <v>1644.3100000000002</v>
          </cell>
        </row>
        <row r="884">
          <cell r="F884">
            <v>21302</v>
          </cell>
          <cell r="H884">
            <v>3577.5393999999997</v>
          </cell>
        </row>
        <row r="885">
          <cell r="F885">
            <v>2130201</v>
          </cell>
          <cell r="H885">
            <v>2547.0393999999997</v>
          </cell>
        </row>
        <row r="886">
          <cell r="F886">
            <v>2130202</v>
          </cell>
          <cell r="H886">
            <v>2</v>
          </cell>
        </row>
        <row r="887">
          <cell r="F887">
            <v>2130203</v>
          </cell>
          <cell r="H887">
            <v>0</v>
          </cell>
        </row>
        <row r="888">
          <cell r="F888">
            <v>2130204</v>
          </cell>
          <cell r="H888">
            <v>2</v>
          </cell>
        </row>
        <row r="889">
          <cell r="F889">
            <v>2130205</v>
          </cell>
          <cell r="H889">
            <v>150</v>
          </cell>
        </row>
        <row r="890">
          <cell r="F890">
            <v>2130206</v>
          </cell>
          <cell r="H890">
            <v>0</v>
          </cell>
        </row>
        <row r="891">
          <cell r="F891">
            <v>2130207</v>
          </cell>
          <cell r="H891">
            <v>70</v>
          </cell>
        </row>
        <row r="892">
          <cell r="F892">
            <v>2130209</v>
          </cell>
          <cell r="H892">
            <v>76.5</v>
          </cell>
        </row>
        <row r="893">
          <cell r="F893">
            <v>2130210</v>
          </cell>
          <cell r="H893">
            <v>0</v>
          </cell>
        </row>
        <row r="894">
          <cell r="F894">
            <v>2130211</v>
          </cell>
          <cell r="H894">
            <v>0</v>
          </cell>
        </row>
        <row r="895">
          <cell r="F895">
            <v>2130212</v>
          </cell>
          <cell r="H895">
            <v>70</v>
          </cell>
        </row>
        <row r="896">
          <cell r="F896">
            <v>2130213</v>
          </cell>
          <cell r="H896">
            <v>0</v>
          </cell>
        </row>
        <row r="897">
          <cell r="F897">
            <v>2130217</v>
          </cell>
          <cell r="H897">
            <v>0</v>
          </cell>
        </row>
        <row r="898">
          <cell r="F898">
            <v>2130220</v>
          </cell>
          <cell r="H898">
            <v>0</v>
          </cell>
        </row>
        <row r="899">
          <cell r="F899">
            <v>2130221</v>
          </cell>
          <cell r="H899">
            <v>660</v>
          </cell>
        </row>
        <row r="900">
          <cell r="F900">
            <v>2130223</v>
          </cell>
          <cell r="H900">
            <v>0</v>
          </cell>
        </row>
        <row r="901">
          <cell r="F901">
            <v>2130226</v>
          </cell>
          <cell r="H901">
            <v>0</v>
          </cell>
        </row>
        <row r="902">
          <cell r="F902">
            <v>2130227</v>
          </cell>
          <cell r="H902">
            <v>0</v>
          </cell>
        </row>
        <row r="903">
          <cell r="F903">
            <v>2130232</v>
          </cell>
          <cell r="H903">
            <v>0</v>
          </cell>
        </row>
        <row r="904">
          <cell r="F904">
            <v>2130234</v>
          </cell>
          <cell r="H904">
            <v>0</v>
          </cell>
        </row>
        <row r="905">
          <cell r="F905">
            <v>2130235</v>
          </cell>
          <cell r="H905">
            <v>0</v>
          </cell>
        </row>
        <row r="906">
          <cell r="F906">
            <v>2130236</v>
          </cell>
          <cell r="H906">
            <v>0</v>
          </cell>
        </row>
        <row r="907">
          <cell r="F907">
            <v>2130237</v>
          </cell>
          <cell r="H907">
            <v>0</v>
          </cell>
        </row>
        <row r="908">
          <cell r="F908">
            <v>2130299</v>
          </cell>
          <cell r="H908">
            <v>0</v>
          </cell>
        </row>
        <row r="909">
          <cell r="F909">
            <v>21303</v>
          </cell>
          <cell r="H909">
            <v>7577.709</v>
          </cell>
        </row>
        <row r="910">
          <cell r="F910">
            <v>2130301</v>
          </cell>
          <cell r="H910">
            <v>3290.109</v>
          </cell>
        </row>
        <row r="911">
          <cell r="F911">
            <v>2130302</v>
          </cell>
          <cell r="H911">
            <v>0</v>
          </cell>
        </row>
        <row r="912">
          <cell r="F912">
            <v>2130303</v>
          </cell>
          <cell r="H912">
            <v>0</v>
          </cell>
        </row>
        <row r="913">
          <cell r="F913">
            <v>2130304</v>
          </cell>
          <cell r="H913">
            <v>0</v>
          </cell>
        </row>
        <row r="914">
          <cell r="F914">
            <v>2130305</v>
          </cell>
          <cell r="H914">
            <v>334</v>
          </cell>
        </row>
        <row r="915">
          <cell r="F915">
            <v>2130306</v>
          </cell>
          <cell r="H915">
            <v>204.6</v>
          </cell>
        </row>
        <row r="916">
          <cell r="F916">
            <v>2130307</v>
          </cell>
          <cell r="H916">
            <v>0</v>
          </cell>
        </row>
        <row r="917">
          <cell r="F917">
            <v>2130308</v>
          </cell>
          <cell r="H917">
            <v>0</v>
          </cell>
        </row>
        <row r="918">
          <cell r="F918">
            <v>2130309</v>
          </cell>
          <cell r="H918">
            <v>215</v>
          </cell>
        </row>
        <row r="919">
          <cell r="F919">
            <v>2130310</v>
          </cell>
          <cell r="H919">
            <v>0</v>
          </cell>
        </row>
        <row r="920">
          <cell r="F920">
            <v>2130311</v>
          </cell>
          <cell r="H920">
            <v>0</v>
          </cell>
        </row>
        <row r="921">
          <cell r="F921">
            <v>2130312</v>
          </cell>
          <cell r="H921">
            <v>0</v>
          </cell>
        </row>
        <row r="922">
          <cell r="F922">
            <v>2130313</v>
          </cell>
          <cell r="H922">
            <v>0</v>
          </cell>
        </row>
        <row r="923">
          <cell r="F923">
            <v>2130314</v>
          </cell>
          <cell r="H923">
            <v>0</v>
          </cell>
        </row>
        <row r="924">
          <cell r="F924">
            <v>2130315</v>
          </cell>
          <cell r="H924">
            <v>0</v>
          </cell>
        </row>
        <row r="925">
          <cell r="F925">
            <v>2130316</v>
          </cell>
          <cell r="H925">
            <v>2310</v>
          </cell>
        </row>
        <row r="926">
          <cell r="F926">
            <v>2130317</v>
          </cell>
          <cell r="H926">
            <v>0</v>
          </cell>
        </row>
        <row r="927">
          <cell r="F927">
            <v>2130318</v>
          </cell>
          <cell r="H927">
            <v>0</v>
          </cell>
        </row>
        <row r="928">
          <cell r="F928">
            <v>2130319</v>
          </cell>
          <cell r="H928">
            <v>0</v>
          </cell>
        </row>
        <row r="929">
          <cell r="F929">
            <v>2130321</v>
          </cell>
          <cell r="H929">
            <v>1215</v>
          </cell>
        </row>
        <row r="930">
          <cell r="F930">
            <v>2130322</v>
          </cell>
          <cell r="H930">
            <v>0</v>
          </cell>
        </row>
        <row r="931">
          <cell r="F931">
            <v>2130333</v>
          </cell>
          <cell r="H931">
            <v>0</v>
          </cell>
        </row>
        <row r="932">
          <cell r="F932">
            <v>2130334</v>
          </cell>
          <cell r="H932">
            <v>9</v>
          </cell>
        </row>
        <row r="933">
          <cell r="F933">
            <v>2130335</v>
          </cell>
          <cell r="H933">
            <v>0</v>
          </cell>
        </row>
        <row r="934">
          <cell r="F934">
            <v>2130336</v>
          </cell>
          <cell r="H934">
            <v>0</v>
          </cell>
        </row>
        <row r="935">
          <cell r="F935">
            <v>2130337</v>
          </cell>
          <cell r="H935">
            <v>0</v>
          </cell>
        </row>
        <row r="936">
          <cell r="F936">
            <v>2130399</v>
          </cell>
          <cell r="H936">
            <v>0</v>
          </cell>
        </row>
        <row r="937">
          <cell r="F937">
            <v>21305</v>
          </cell>
          <cell r="H937">
            <v>7997.984</v>
          </cell>
        </row>
        <row r="938">
          <cell r="F938">
            <v>2130501</v>
          </cell>
          <cell r="H938">
            <v>222.724</v>
          </cell>
        </row>
        <row r="939">
          <cell r="F939">
            <v>2130502</v>
          </cell>
          <cell r="H939">
            <v>1255.47</v>
          </cell>
        </row>
        <row r="940">
          <cell r="F940">
            <v>2130503</v>
          </cell>
          <cell r="H940">
            <v>0</v>
          </cell>
        </row>
        <row r="941">
          <cell r="F941">
            <v>2130504</v>
          </cell>
          <cell r="H941">
            <v>2617</v>
          </cell>
        </row>
        <row r="942">
          <cell r="F942">
            <v>2130505</v>
          </cell>
          <cell r="H942">
            <v>0</v>
          </cell>
        </row>
        <row r="943">
          <cell r="F943">
            <v>2130506</v>
          </cell>
          <cell r="H943">
            <v>3902.79</v>
          </cell>
        </row>
        <row r="944">
          <cell r="F944">
            <v>2130507</v>
          </cell>
          <cell r="H944">
            <v>0</v>
          </cell>
        </row>
        <row r="945">
          <cell r="F945">
            <v>2130508</v>
          </cell>
          <cell r="H945">
            <v>0</v>
          </cell>
        </row>
        <row r="946">
          <cell r="F946">
            <v>2130550</v>
          </cell>
          <cell r="H946">
            <v>0</v>
          </cell>
        </row>
        <row r="947">
          <cell r="F947">
            <v>2130599</v>
          </cell>
          <cell r="H947">
            <v>0</v>
          </cell>
        </row>
        <row r="948">
          <cell r="F948">
            <v>21307</v>
          </cell>
          <cell r="H948">
            <v>12929.2</v>
          </cell>
        </row>
        <row r="949">
          <cell r="F949">
            <v>2130701</v>
          </cell>
          <cell r="H949">
            <v>304</v>
          </cell>
        </row>
        <row r="950">
          <cell r="F950">
            <v>2130704</v>
          </cell>
          <cell r="H950">
            <v>0</v>
          </cell>
        </row>
        <row r="951">
          <cell r="F951">
            <v>2130705</v>
          </cell>
          <cell r="H951">
            <v>12049.2</v>
          </cell>
        </row>
        <row r="952">
          <cell r="F952">
            <v>2130706</v>
          </cell>
          <cell r="H952">
            <v>360</v>
          </cell>
        </row>
        <row r="953">
          <cell r="F953">
            <v>2130707</v>
          </cell>
          <cell r="H953">
            <v>160</v>
          </cell>
        </row>
        <row r="954">
          <cell r="F954">
            <v>2130799</v>
          </cell>
          <cell r="H954">
            <v>56</v>
          </cell>
        </row>
        <row r="955">
          <cell r="F955">
            <v>21308</v>
          </cell>
          <cell r="H955">
            <v>3353</v>
          </cell>
        </row>
        <row r="956">
          <cell r="F956">
            <v>2130801</v>
          </cell>
          <cell r="H956">
            <v>0</v>
          </cell>
        </row>
        <row r="957">
          <cell r="F957">
            <v>2130802</v>
          </cell>
          <cell r="H957">
            <v>0</v>
          </cell>
        </row>
        <row r="958">
          <cell r="F958">
            <v>2130803</v>
          </cell>
          <cell r="H958">
            <v>2781</v>
          </cell>
        </row>
        <row r="959">
          <cell r="F959">
            <v>2130804</v>
          </cell>
          <cell r="H959">
            <v>572</v>
          </cell>
        </row>
        <row r="960">
          <cell r="F960">
            <v>2130805</v>
          </cell>
          <cell r="H960">
            <v>0</v>
          </cell>
        </row>
        <row r="961">
          <cell r="F961">
            <v>2130899</v>
          </cell>
          <cell r="H961">
            <v>0</v>
          </cell>
        </row>
        <row r="962">
          <cell r="F962">
            <v>21309</v>
          </cell>
          <cell r="H962">
            <v>0</v>
          </cell>
        </row>
        <row r="963">
          <cell r="F963">
            <v>2130901</v>
          </cell>
          <cell r="H963">
            <v>0</v>
          </cell>
        </row>
        <row r="964">
          <cell r="F964">
            <v>2130999</v>
          </cell>
          <cell r="H964">
            <v>0</v>
          </cell>
        </row>
        <row r="965">
          <cell r="F965">
            <v>21399</v>
          </cell>
          <cell r="H965">
            <v>1588.5996</v>
          </cell>
        </row>
        <row r="966">
          <cell r="F966">
            <v>2139901</v>
          </cell>
          <cell r="H966">
            <v>0</v>
          </cell>
        </row>
        <row r="967">
          <cell r="F967">
            <v>2139999</v>
          </cell>
          <cell r="H967">
            <v>1588.5996</v>
          </cell>
        </row>
        <row r="968">
          <cell r="F968">
            <v>214</v>
          </cell>
          <cell r="H968">
            <v>6387.498</v>
          </cell>
        </row>
        <row r="969">
          <cell r="F969">
            <v>21401</v>
          </cell>
          <cell r="H969">
            <v>6387.498</v>
          </cell>
        </row>
        <row r="970">
          <cell r="F970">
            <v>2140101</v>
          </cell>
          <cell r="H970">
            <v>3894.158</v>
          </cell>
        </row>
        <row r="971">
          <cell r="F971">
            <v>2140102</v>
          </cell>
          <cell r="H971">
            <v>18</v>
          </cell>
        </row>
        <row r="972">
          <cell r="F972">
            <v>2140103</v>
          </cell>
          <cell r="H972">
            <v>0</v>
          </cell>
        </row>
        <row r="973">
          <cell r="F973">
            <v>2140104</v>
          </cell>
          <cell r="H973">
            <v>2000</v>
          </cell>
        </row>
        <row r="974">
          <cell r="F974">
            <v>2140106</v>
          </cell>
          <cell r="H974">
            <v>0</v>
          </cell>
        </row>
        <row r="975">
          <cell r="F975">
            <v>2140109</v>
          </cell>
          <cell r="H975">
            <v>0</v>
          </cell>
        </row>
        <row r="976">
          <cell r="F976">
            <v>2140110</v>
          </cell>
          <cell r="H976">
            <v>28</v>
          </cell>
        </row>
        <row r="977">
          <cell r="F977">
            <v>2140111</v>
          </cell>
          <cell r="H977">
            <v>0</v>
          </cell>
        </row>
        <row r="978">
          <cell r="F978">
            <v>2140112</v>
          </cell>
          <cell r="H978">
            <v>370</v>
          </cell>
        </row>
        <row r="979">
          <cell r="F979">
            <v>2140114</v>
          </cell>
          <cell r="H979">
            <v>0</v>
          </cell>
        </row>
        <row r="980">
          <cell r="F980">
            <v>2140122</v>
          </cell>
          <cell r="H980">
            <v>0</v>
          </cell>
        </row>
        <row r="981">
          <cell r="F981">
            <v>2140123</v>
          </cell>
          <cell r="H981">
            <v>9</v>
          </cell>
        </row>
        <row r="982">
          <cell r="F982">
            <v>2140127</v>
          </cell>
          <cell r="H982">
            <v>12</v>
          </cell>
        </row>
        <row r="983">
          <cell r="F983">
            <v>2140128</v>
          </cell>
          <cell r="H983">
            <v>0</v>
          </cell>
        </row>
        <row r="984">
          <cell r="F984">
            <v>2140129</v>
          </cell>
          <cell r="H984">
            <v>0</v>
          </cell>
        </row>
        <row r="985">
          <cell r="F985">
            <v>2140130</v>
          </cell>
          <cell r="H985">
            <v>0</v>
          </cell>
        </row>
        <row r="986">
          <cell r="F986">
            <v>2140131</v>
          </cell>
          <cell r="H986">
            <v>0</v>
          </cell>
        </row>
        <row r="987">
          <cell r="F987">
            <v>2140133</v>
          </cell>
          <cell r="H987">
            <v>0</v>
          </cell>
        </row>
        <row r="988">
          <cell r="F988">
            <v>2140136</v>
          </cell>
          <cell r="H988">
            <v>56.34</v>
          </cell>
        </row>
        <row r="989">
          <cell r="F989">
            <v>2140138</v>
          </cell>
          <cell r="H989">
            <v>0</v>
          </cell>
        </row>
        <row r="990">
          <cell r="F990">
            <v>2140139</v>
          </cell>
          <cell r="H990">
            <v>0</v>
          </cell>
        </row>
        <row r="991">
          <cell r="F991">
            <v>2140199</v>
          </cell>
          <cell r="H991">
            <v>0</v>
          </cell>
        </row>
        <row r="992">
          <cell r="F992">
            <v>21402</v>
          </cell>
          <cell r="H992">
            <v>0</v>
          </cell>
        </row>
        <row r="993">
          <cell r="F993">
            <v>2140201</v>
          </cell>
          <cell r="H993">
            <v>0</v>
          </cell>
        </row>
        <row r="994">
          <cell r="F994">
            <v>2140202</v>
          </cell>
          <cell r="H994">
            <v>0</v>
          </cell>
        </row>
        <row r="995">
          <cell r="F995">
            <v>2140203</v>
          </cell>
          <cell r="H995">
            <v>0</v>
          </cell>
        </row>
        <row r="996">
          <cell r="F996">
            <v>2140204</v>
          </cell>
          <cell r="H996">
            <v>0</v>
          </cell>
        </row>
        <row r="997">
          <cell r="F997">
            <v>2140205</v>
          </cell>
          <cell r="H997">
            <v>0</v>
          </cell>
        </row>
        <row r="998">
          <cell r="F998">
            <v>2140206</v>
          </cell>
          <cell r="H998">
            <v>0</v>
          </cell>
        </row>
        <row r="999">
          <cell r="F999">
            <v>2140207</v>
          </cell>
          <cell r="H999">
            <v>0</v>
          </cell>
        </row>
        <row r="1000">
          <cell r="F1000">
            <v>2140208</v>
          </cell>
          <cell r="H1000">
            <v>0</v>
          </cell>
        </row>
        <row r="1001">
          <cell r="F1001">
            <v>2140299</v>
          </cell>
          <cell r="H1001">
            <v>0</v>
          </cell>
        </row>
        <row r="1002">
          <cell r="F1002">
            <v>21403</v>
          </cell>
          <cell r="H1002">
            <v>0</v>
          </cell>
        </row>
        <row r="1003">
          <cell r="F1003">
            <v>2140301</v>
          </cell>
          <cell r="H1003">
            <v>0</v>
          </cell>
        </row>
        <row r="1004">
          <cell r="F1004">
            <v>2140302</v>
          </cell>
          <cell r="H1004">
            <v>0</v>
          </cell>
        </row>
        <row r="1005">
          <cell r="F1005">
            <v>2140303</v>
          </cell>
          <cell r="H1005">
            <v>0</v>
          </cell>
        </row>
        <row r="1006">
          <cell r="F1006">
            <v>2140304</v>
          </cell>
          <cell r="H1006">
            <v>0</v>
          </cell>
        </row>
        <row r="1007">
          <cell r="F1007">
            <v>2140305</v>
          </cell>
          <cell r="H1007">
            <v>0</v>
          </cell>
        </row>
        <row r="1008">
          <cell r="F1008">
            <v>2140306</v>
          </cell>
          <cell r="H1008">
            <v>0</v>
          </cell>
        </row>
        <row r="1009">
          <cell r="F1009">
            <v>2140307</v>
          </cell>
          <cell r="H1009">
            <v>0</v>
          </cell>
        </row>
        <row r="1010">
          <cell r="F1010">
            <v>2140308</v>
          </cell>
          <cell r="H1010">
            <v>0</v>
          </cell>
        </row>
        <row r="1011">
          <cell r="F1011">
            <v>2140399</v>
          </cell>
          <cell r="H1011">
            <v>0</v>
          </cell>
        </row>
        <row r="1012">
          <cell r="F1012">
            <v>21404</v>
          </cell>
          <cell r="H1012">
            <v>0</v>
          </cell>
        </row>
        <row r="1013">
          <cell r="F1013">
            <v>2140401</v>
          </cell>
          <cell r="H1013">
            <v>0</v>
          </cell>
        </row>
        <row r="1014">
          <cell r="F1014">
            <v>2140402</v>
          </cell>
          <cell r="H1014">
            <v>0</v>
          </cell>
        </row>
        <row r="1015">
          <cell r="F1015">
            <v>2140403</v>
          </cell>
          <cell r="H1015">
            <v>0</v>
          </cell>
        </row>
        <row r="1016">
          <cell r="F1016">
            <v>2140499</v>
          </cell>
          <cell r="H1016">
            <v>0</v>
          </cell>
        </row>
        <row r="1017">
          <cell r="F1017">
            <v>21405</v>
          </cell>
          <cell r="H1017">
            <v>0</v>
          </cell>
        </row>
        <row r="1018">
          <cell r="F1018">
            <v>2140501</v>
          </cell>
          <cell r="H1018">
            <v>0</v>
          </cell>
        </row>
        <row r="1019">
          <cell r="F1019">
            <v>2140502</v>
          </cell>
          <cell r="H1019">
            <v>0</v>
          </cell>
        </row>
        <row r="1020">
          <cell r="F1020">
            <v>2140503</v>
          </cell>
          <cell r="H1020">
            <v>0</v>
          </cell>
        </row>
        <row r="1021">
          <cell r="F1021">
            <v>2140504</v>
          </cell>
          <cell r="H1021">
            <v>0</v>
          </cell>
        </row>
        <row r="1022">
          <cell r="F1022">
            <v>2140505</v>
          </cell>
          <cell r="H1022">
            <v>0</v>
          </cell>
        </row>
        <row r="1023">
          <cell r="F1023">
            <v>2140599</v>
          </cell>
          <cell r="H1023">
            <v>0</v>
          </cell>
        </row>
        <row r="1024">
          <cell r="F1024">
            <v>21406</v>
          </cell>
          <cell r="H1024">
            <v>0</v>
          </cell>
        </row>
        <row r="1025">
          <cell r="F1025">
            <v>2140601</v>
          </cell>
          <cell r="H1025">
            <v>0</v>
          </cell>
        </row>
        <row r="1026">
          <cell r="F1026">
            <v>2140602</v>
          </cell>
          <cell r="H1026">
            <v>0</v>
          </cell>
        </row>
        <row r="1027">
          <cell r="F1027">
            <v>2140603</v>
          </cell>
          <cell r="H1027">
            <v>0</v>
          </cell>
        </row>
        <row r="1028">
          <cell r="F1028">
            <v>2140699</v>
          </cell>
          <cell r="H1028">
            <v>0</v>
          </cell>
        </row>
        <row r="1029">
          <cell r="F1029">
            <v>21499</v>
          </cell>
          <cell r="H1029">
            <v>0</v>
          </cell>
        </row>
        <row r="1030">
          <cell r="F1030">
            <v>2149901</v>
          </cell>
          <cell r="H1030">
            <v>0</v>
          </cell>
        </row>
        <row r="1031">
          <cell r="F1031">
            <v>2149999</v>
          </cell>
          <cell r="H1031">
            <v>0</v>
          </cell>
        </row>
        <row r="1032">
          <cell r="F1032">
            <v>215</v>
          </cell>
          <cell r="H1032">
            <v>3228.4320000000002</v>
          </cell>
        </row>
        <row r="1033">
          <cell r="F1033">
            <v>21501</v>
          </cell>
          <cell r="H1033">
            <v>0</v>
          </cell>
        </row>
        <row r="1034">
          <cell r="F1034">
            <v>2150101</v>
          </cell>
          <cell r="H1034">
            <v>0</v>
          </cell>
        </row>
        <row r="1035">
          <cell r="F1035">
            <v>2150102</v>
          </cell>
          <cell r="H1035">
            <v>0</v>
          </cell>
        </row>
        <row r="1036">
          <cell r="F1036">
            <v>2150103</v>
          </cell>
          <cell r="H1036">
            <v>0</v>
          </cell>
        </row>
        <row r="1037">
          <cell r="F1037">
            <v>2150104</v>
          </cell>
          <cell r="H1037">
            <v>0</v>
          </cell>
        </row>
        <row r="1038">
          <cell r="F1038">
            <v>2150105</v>
          </cell>
          <cell r="H1038">
            <v>0</v>
          </cell>
        </row>
        <row r="1039">
          <cell r="F1039">
            <v>2150106</v>
          </cell>
          <cell r="H1039">
            <v>0</v>
          </cell>
        </row>
        <row r="1040">
          <cell r="F1040">
            <v>2150107</v>
          </cell>
          <cell r="H1040">
            <v>0</v>
          </cell>
        </row>
        <row r="1041">
          <cell r="F1041">
            <v>2150108</v>
          </cell>
          <cell r="H1041">
            <v>0</v>
          </cell>
        </row>
        <row r="1042">
          <cell r="F1042">
            <v>2150199</v>
          </cell>
          <cell r="H1042">
            <v>0</v>
          </cell>
        </row>
        <row r="1043">
          <cell r="F1043">
            <v>21502</v>
          </cell>
          <cell r="H1043">
            <v>211.462</v>
          </cell>
        </row>
        <row r="1044">
          <cell r="F1044">
            <v>2150201</v>
          </cell>
          <cell r="H1044">
            <v>198.462</v>
          </cell>
        </row>
        <row r="1045">
          <cell r="F1045">
            <v>2150202</v>
          </cell>
          <cell r="H1045">
            <v>13</v>
          </cell>
        </row>
        <row r="1046">
          <cell r="F1046">
            <v>2150203</v>
          </cell>
          <cell r="H1046">
            <v>0</v>
          </cell>
        </row>
        <row r="1047">
          <cell r="F1047">
            <v>2150204</v>
          </cell>
          <cell r="H1047">
            <v>0</v>
          </cell>
        </row>
        <row r="1048">
          <cell r="F1048">
            <v>2150205</v>
          </cell>
          <cell r="H1048">
            <v>0</v>
          </cell>
        </row>
        <row r="1049">
          <cell r="F1049">
            <v>2150206</v>
          </cell>
          <cell r="H1049">
            <v>0</v>
          </cell>
        </row>
        <row r="1050">
          <cell r="F1050">
            <v>2150207</v>
          </cell>
          <cell r="H1050">
            <v>0</v>
          </cell>
        </row>
        <row r="1051">
          <cell r="F1051">
            <v>2150208</v>
          </cell>
          <cell r="H1051">
            <v>0</v>
          </cell>
        </row>
        <row r="1052">
          <cell r="F1052">
            <v>2150209</v>
          </cell>
          <cell r="H1052">
            <v>0</v>
          </cell>
        </row>
        <row r="1053">
          <cell r="F1053">
            <v>2150210</v>
          </cell>
          <cell r="H1053">
            <v>0</v>
          </cell>
        </row>
        <row r="1054">
          <cell r="F1054">
            <v>2150212</v>
          </cell>
          <cell r="H1054">
            <v>0</v>
          </cell>
        </row>
        <row r="1055">
          <cell r="F1055">
            <v>2150213</v>
          </cell>
          <cell r="H1055">
            <v>0</v>
          </cell>
        </row>
        <row r="1056">
          <cell r="F1056">
            <v>2150214</v>
          </cell>
          <cell r="H1056">
            <v>0</v>
          </cell>
        </row>
        <row r="1057">
          <cell r="F1057">
            <v>2150215</v>
          </cell>
          <cell r="H1057">
            <v>0</v>
          </cell>
        </row>
        <row r="1058">
          <cell r="F1058">
            <v>2150299</v>
          </cell>
          <cell r="H1058">
            <v>0</v>
          </cell>
        </row>
        <row r="1059">
          <cell r="F1059">
            <v>21503</v>
          </cell>
          <cell r="H1059">
            <v>0</v>
          </cell>
        </row>
        <row r="1060">
          <cell r="F1060">
            <v>2150301</v>
          </cell>
          <cell r="H1060">
            <v>0</v>
          </cell>
        </row>
        <row r="1061">
          <cell r="F1061">
            <v>2150302</v>
          </cell>
          <cell r="H1061">
            <v>0</v>
          </cell>
        </row>
        <row r="1062">
          <cell r="F1062">
            <v>2150303</v>
          </cell>
          <cell r="H1062">
            <v>0</v>
          </cell>
        </row>
        <row r="1063">
          <cell r="F1063">
            <v>2150399</v>
          </cell>
          <cell r="H1063">
            <v>0</v>
          </cell>
        </row>
        <row r="1064">
          <cell r="F1064">
            <v>21505</v>
          </cell>
          <cell r="H1064">
            <v>0</v>
          </cell>
        </row>
        <row r="1065">
          <cell r="F1065">
            <v>2150501</v>
          </cell>
          <cell r="H1065">
            <v>0</v>
          </cell>
        </row>
        <row r="1066">
          <cell r="F1066">
            <v>2150502</v>
          </cell>
          <cell r="H1066">
            <v>0</v>
          </cell>
        </row>
        <row r="1067">
          <cell r="F1067">
            <v>2150503</v>
          </cell>
          <cell r="H1067">
            <v>0</v>
          </cell>
        </row>
        <row r="1068">
          <cell r="F1068">
            <v>2150505</v>
          </cell>
          <cell r="H1068">
            <v>0</v>
          </cell>
        </row>
        <row r="1069">
          <cell r="F1069">
            <v>2150506</v>
          </cell>
          <cell r="H1069">
            <v>0</v>
          </cell>
        </row>
        <row r="1070">
          <cell r="F1070">
            <v>2150507</v>
          </cell>
          <cell r="H1070">
            <v>0</v>
          </cell>
        </row>
        <row r="1071">
          <cell r="F1071">
            <v>2150508</v>
          </cell>
          <cell r="H1071">
            <v>0</v>
          </cell>
        </row>
        <row r="1072">
          <cell r="F1072">
            <v>2150509</v>
          </cell>
          <cell r="H1072">
            <v>0</v>
          </cell>
        </row>
        <row r="1073">
          <cell r="F1073">
            <v>2150510</v>
          </cell>
          <cell r="H1073">
            <v>0</v>
          </cell>
        </row>
        <row r="1074">
          <cell r="F1074">
            <v>2150511</v>
          </cell>
          <cell r="H1074">
            <v>0</v>
          </cell>
        </row>
        <row r="1075">
          <cell r="F1075">
            <v>2150513</v>
          </cell>
          <cell r="H1075">
            <v>0</v>
          </cell>
        </row>
        <row r="1076">
          <cell r="F1076">
            <v>2150515</v>
          </cell>
          <cell r="H1076">
            <v>0</v>
          </cell>
        </row>
        <row r="1077">
          <cell r="F1077">
            <v>2150599</v>
          </cell>
          <cell r="H1077">
            <v>0</v>
          </cell>
        </row>
        <row r="1078">
          <cell r="F1078">
            <v>21507</v>
          </cell>
          <cell r="H1078">
            <v>0</v>
          </cell>
        </row>
        <row r="1079">
          <cell r="F1079">
            <v>2150701</v>
          </cell>
          <cell r="H1079">
            <v>0</v>
          </cell>
        </row>
        <row r="1080">
          <cell r="F1080">
            <v>2150702</v>
          </cell>
          <cell r="H1080">
            <v>0</v>
          </cell>
        </row>
        <row r="1081">
          <cell r="F1081">
            <v>2150703</v>
          </cell>
          <cell r="H1081">
            <v>0</v>
          </cell>
        </row>
        <row r="1082">
          <cell r="F1082">
            <v>2150704</v>
          </cell>
          <cell r="H1082">
            <v>0</v>
          </cell>
        </row>
        <row r="1083">
          <cell r="F1083">
            <v>2150705</v>
          </cell>
          <cell r="H1083">
            <v>0</v>
          </cell>
        </row>
        <row r="1084">
          <cell r="F1084">
            <v>2150799</v>
          </cell>
          <cell r="H1084">
            <v>0</v>
          </cell>
        </row>
        <row r="1085">
          <cell r="F1085">
            <v>21508</v>
          </cell>
          <cell r="H1085">
            <v>3007.8</v>
          </cell>
        </row>
        <row r="1086">
          <cell r="F1086">
            <v>2150801</v>
          </cell>
          <cell r="H1086">
            <v>0</v>
          </cell>
        </row>
        <row r="1087">
          <cell r="F1087">
            <v>2150802</v>
          </cell>
          <cell r="H1087">
            <v>0</v>
          </cell>
        </row>
        <row r="1088">
          <cell r="F1088">
            <v>2150803</v>
          </cell>
          <cell r="H1088">
            <v>0</v>
          </cell>
        </row>
        <row r="1089">
          <cell r="F1089">
            <v>2150804</v>
          </cell>
          <cell r="H1089">
            <v>0</v>
          </cell>
        </row>
        <row r="1090">
          <cell r="F1090">
            <v>2150805</v>
          </cell>
          <cell r="H1090">
            <v>3000</v>
          </cell>
        </row>
        <row r="1091">
          <cell r="F1091">
            <v>2150899</v>
          </cell>
          <cell r="H1091">
            <v>7.8</v>
          </cell>
        </row>
        <row r="1092">
          <cell r="F1092">
            <v>21599</v>
          </cell>
          <cell r="H1092">
            <v>9.17</v>
          </cell>
        </row>
        <row r="1093">
          <cell r="F1093">
            <v>2159901</v>
          </cell>
          <cell r="H1093">
            <v>0</v>
          </cell>
        </row>
        <row r="1094">
          <cell r="F1094">
            <v>2159904</v>
          </cell>
          <cell r="H1094">
            <v>0</v>
          </cell>
        </row>
        <row r="1095">
          <cell r="F1095">
            <v>2159905</v>
          </cell>
          <cell r="H1095">
            <v>0</v>
          </cell>
        </row>
        <row r="1096">
          <cell r="F1096">
            <v>2159906</v>
          </cell>
          <cell r="H1096">
            <v>0</v>
          </cell>
        </row>
        <row r="1097">
          <cell r="F1097">
            <v>2159999</v>
          </cell>
          <cell r="H1097">
            <v>9.17</v>
          </cell>
        </row>
        <row r="1098">
          <cell r="F1098">
            <v>216</v>
          </cell>
          <cell r="H1098">
            <v>1082.434</v>
          </cell>
        </row>
        <row r="1099">
          <cell r="F1099">
            <v>21602</v>
          </cell>
          <cell r="H1099">
            <v>962.434</v>
          </cell>
        </row>
        <row r="1100">
          <cell r="F1100">
            <v>2160201</v>
          </cell>
          <cell r="H1100">
            <v>348.434</v>
          </cell>
        </row>
        <row r="1101">
          <cell r="F1101">
            <v>2160202</v>
          </cell>
          <cell r="H1101">
            <v>9</v>
          </cell>
        </row>
        <row r="1102">
          <cell r="F1102">
            <v>2160203</v>
          </cell>
          <cell r="H1102">
            <v>0</v>
          </cell>
        </row>
        <row r="1103">
          <cell r="F1103">
            <v>2160216</v>
          </cell>
          <cell r="H1103">
            <v>0</v>
          </cell>
        </row>
        <row r="1104">
          <cell r="F1104">
            <v>2160217</v>
          </cell>
          <cell r="H1104">
            <v>0</v>
          </cell>
        </row>
        <row r="1105">
          <cell r="F1105">
            <v>2160218</v>
          </cell>
          <cell r="H1105">
            <v>0</v>
          </cell>
        </row>
        <row r="1106">
          <cell r="F1106">
            <v>2160219</v>
          </cell>
          <cell r="H1106">
            <v>0</v>
          </cell>
        </row>
        <row r="1107">
          <cell r="F1107">
            <v>2160250</v>
          </cell>
          <cell r="H1107">
            <v>0</v>
          </cell>
        </row>
        <row r="1108">
          <cell r="F1108">
            <v>2160299</v>
          </cell>
          <cell r="H1108">
            <v>605</v>
          </cell>
        </row>
        <row r="1109">
          <cell r="F1109">
            <v>21606</v>
          </cell>
          <cell r="H1109">
            <v>120</v>
          </cell>
        </row>
        <row r="1110">
          <cell r="F1110">
            <v>2160601</v>
          </cell>
          <cell r="H1110">
            <v>0</v>
          </cell>
        </row>
        <row r="1111">
          <cell r="F1111">
            <v>2160602</v>
          </cell>
          <cell r="H1111">
            <v>0</v>
          </cell>
        </row>
        <row r="1112">
          <cell r="F1112">
            <v>2160603</v>
          </cell>
          <cell r="H1112">
            <v>0</v>
          </cell>
        </row>
        <row r="1113">
          <cell r="F1113">
            <v>2160607</v>
          </cell>
          <cell r="H1113">
            <v>0</v>
          </cell>
        </row>
        <row r="1114">
          <cell r="F1114">
            <v>2160699</v>
          </cell>
          <cell r="H1114">
            <v>120</v>
          </cell>
        </row>
        <row r="1115">
          <cell r="F1115">
            <v>21699</v>
          </cell>
          <cell r="H1115">
            <v>0</v>
          </cell>
        </row>
        <row r="1116">
          <cell r="F1116">
            <v>2169901</v>
          </cell>
          <cell r="H1116">
            <v>0</v>
          </cell>
        </row>
        <row r="1117">
          <cell r="F1117">
            <v>2169999</v>
          </cell>
          <cell r="H1117">
            <v>0</v>
          </cell>
        </row>
        <row r="1118">
          <cell r="F1118">
            <v>217</v>
          </cell>
          <cell r="H1118">
            <v>0</v>
          </cell>
        </row>
        <row r="1119">
          <cell r="F1119">
            <v>21701</v>
          </cell>
          <cell r="H1119">
            <v>0</v>
          </cell>
        </row>
        <row r="1120">
          <cell r="F1120">
            <v>2170101</v>
          </cell>
          <cell r="H1120">
            <v>0</v>
          </cell>
        </row>
        <row r="1121">
          <cell r="F1121">
            <v>2170102</v>
          </cell>
          <cell r="H1121">
            <v>0</v>
          </cell>
        </row>
        <row r="1122">
          <cell r="F1122">
            <v>2170103</v>
          </cell>
          <cell r="H1122">
            <v>0</v>
          </cell>
        </row>
        <row r="1123">
          <cell r="F1123">
            <v>2170104</v>
          </cell>
          <cell r="H1123">
            <v>0</v>
          </cell>
        </row>
        <row r="1124">
          <cell r="F1124">
            <v>2170150</v>
          </cell>
          <cell r="H1124">
            <v>0</v>
          </cell>
        </row>
        <row r="1125">
          <cell r="F1125">
            <v>2170199</v>
          </cell>
          <cell r="H1125">
            <v>0</v>
          </cell>
        </row>
        <row r="1126">
          <cell r="F1126">
            <v>21702</v>
          </cell>
          <cell r="H1126">
            <v>0</v>
          </cell>
        </row>
        <row r="1127">
          <cell r="F1127">
            <v>2170201</v>
          </cell>
          <cell r="H1127">
            <v>0</v>
          </cell>
        </row>
        <row r="1128">
          <cell r="F1128">
            <v>2170202</v>
          </cell>
          <cell r="H1128">
            <v>0</v>
          </cell>
        </row>
        <row r="1129">
          <cell r="F1129">
            <v>2170203</v>
          </cell>
          <cell r="H1129">
            <v>0</v>
          </cell>
        </row>
        <row r="1130">
          <cell r="F1130">
            <v>2170204</v>
          </cell>
          <cell r="H1130">
            <v>0</v>
          </cell>
        </row>
        <row r="1131">
          <cell r="F1131">
            <v>2170205</v>
          </cell>
          <cell r="H1131">
            <v>0</v>
          </cell>
        </row>
        <row r="1132">
          <cell r="F1132">
            <v>2170206</v>
          </cell>
          <cell r="H1132">
            <v>0</v>
          </cell>
        </row>
        <row r="1133">
          <cell r="F1133">
            <v>2170207</v>
          </cell>
          <cell r="H1133">
            <v>0</v>
          </cell>
        </row>
        <row r="1134">
          <cell r="F1134">
            <v>2170208</v>
          </cell>
          <cell r="H1134">
            <v>0</v>
          </cell>
        </row>
        <row r="1135">
          <cell r="F1135">
            <v>2170299</v>
          </cell>
          <cell r="H1135">
            <v>0</v>
          </cell>
        </row>
        <row r="1136">
          <cell r="F1136">
            <v>21703</v>
          </cell>
          <cell r="H1136">
            <v>0</v>
          </cell>
        </row>
        <row r="1137">
          <cell r="F1137">
            <v>2170301</v>
          </cell>
          <cell r="H1137">
            <v>0</v>
          </cell>
        </row>
        <row r="1138">
          <cell r="F1138">
            <v>2170302</v>
          </cell>
          <cell r="H1138">
            <v>0</v>
          </cell>
        </row>
        <row r="1139">
          <cell r="F1139">
            <v>2170303</v>
          </cell>
          <cell r="H1139">
            <v>0</v>
          </cell>
        </row>
        <row r="1140">
          <cell r="F1140">
            <v>2170304</v>
          </cell>
          <cell r="H1140">
            <v>0</v>
          </cell>
        </row>
        <row r="1141">
          <cell r="F1141">
            <v>2170399</v>
          </cell>
          <cell r="H1141">
            <v>0</v>
          </cell>
        </row>
        <row r="1142">
          <cell r="F1142">
            <v>21704</v>
          </cell>
          <cell r="H1142">
            <v>0</v>
          </cell>
        </row>
        <row r="1143">
          <cell r="F1143">
            <v>2170401</v>
          </cell>
          <cell r="H1143">
            <v>0</v>
          </cell>
        </row>
        <row r="1144">
          <cell r="F1144">
            <v>2170499</v>
          </cell>
          <cell r="H1144">
            <v>0</v>
          </cell>
        </row>
        <row r="1145">
          <cell r="F1145">
            <v>21799</v>
          </cell>
          <cell r="H1145">
            <v>0</v>
          </cell>
        </row>
        <row r="1146">
          <cell r="F1146">
            <v>2179901</v>
          </cell>
          <cell r="H1146">
            <v>0</v>
          </cell>
        </row>
        <row r="1147">
          <cell r="F1147">
            <v>219</v>
          </cell>
          <cell r="H1147">
            <v>0</v>
          </cell>
        </row>
        <row r="1148">
          <cell r="F1148">
            <v>21901</v>
          </cell>
          <cell r="H1148">
            <v>0</v>
          </cell>
        </row>
        <row r="1149">
          <cell r="F1149">
            <v>21902</v>
          </cell>
          <cell r="H1149">
            <v>0</v>
          </cell>
        </row>
        <row r="1150">
          <cell r="F1150">
            <v>21903</v>
          </cell>
          <cell r="H1150">
            <v>0</v>
          </cell>
        </row>
        <row r="1151">
          <cell r="F1151">
            <v>21904</v>
          </cell>
          <cell r="H1151">
            <v>0</v>
          </cell>
        </row>
        <row r="1152">
          <cell r="F1152">
            <v>21905</v>
          </cell>
          <cell r="H1152">
            <v>0</v>
          </cell>
        </row>
        <row r="1153">
          <cell r="F1153">
            <v>21906</v>
          </cell>
          <cell r="H1153">
            <v>0</v>
          </cell>
        </row>
        <row r="1154">
          <cell r="F1154">
            <v>21907</v>
          </cell>
          <cell r="H1154">
            <v>0</v>
          </cell>
        </row>
        <row r="1155">
          <cell r="F1155">
            <v>21908</v>
          </cell>
          <cell r="H1155">
            <v>0</v>
          </cell>
        </row>
        <row r="1156">
          <cell r="F1156">
            <v>21999</v>
          </cell>
          <cell r="H1156">
            <v>0</v>
          </cell>
        </row>
        <row r="1157">
          <cell r="F1157">
            <v>220</v>
          </cell>
          <cell r="H1157">
            <v>4449.552</v>
          </cell>
        </row>
        <row r="1158">
          <cell r="F1158">
            <v>22001</v>
          </cell>
          <cell r="H1158">
            <v>4313.964</v>
          </cell>
        </row>
        <row r="1159">
          <cell r="F1159">
            <v>2200101</v>
          </cell>
          <cell r="H1159">
            <v>4304.964</v>
          </cell>
        </row>
        <row r="1160">
          <cell r="F1160">
            <v>2200102</v>
          </cell>
          <cell r="H1160">
            <v>9</v>
          </cell>
        </row>
        <row r="1161">
          <cell r="F1161">
            <v>2200103</v>
          </cell>
          <cell r="H1161">
            <v>0</v>
          </cell>
        </row>
        <row r="1162">
          <cell r="F1162">
            <v>2200104</v>
          </cell>
          <cell r="H1162">
            <v>0</v>
          </cell>
        </row>
        <row r="1163">
          <cell r="F1163">
            <v>2200106</v>
          </cell>
          <cell r="H1163">
            <v>0</v>
          </cell>
        </row>
        <row r="1164">
          <cell r="F1164">
            <v>2200107</v>
          </cell>
          <cell r="H1164">
            <v>0</v>
          </cell>
        </row>
        <row r="1165">
          <cell r="F1165">
            <v>2200108</v>
          </cell>
          <cell r="H1165">
            <v>0</v>
          </cell>
        </row>
        <row r="1166">
          <cell r="F1166">
            <v>2200109</v>
          </cell>
          <cell r="H1166">
            <v>0</v>
          </cell>
        </row>
        <row r="1167">
          <cell r="F1167">
            <v>2200112</v>
          </cell>
          <cell r="H1167">
            <v>0</v>
          </cell>
        </row>
        <row r="1168">
          <cell r="F1168">
            <v>2200113</v>
          </cell>
          <cell r="H1168">
            <v>0</v>
          </cell>
        </row>
        <row r="1169">
          <cell r="F1169">
            <v>2200114</v>
          </cell>
          <cell r="H1169">
            <v>0</v>
          </cell>
        </row>
        <row r="1170">
          <cell r="F1170">
            <v>2200115</v>
          </cell>
          <cell r="H1170">
            <v>0</v>
          </cell>
        </row>
        <row r="1171">
          <cell r="F1171">
            <v>2200116</v>
          </cell>
          <cell r="H1171">
            <v>0</v>
          </cell>
        </row>
        <row r="1172">
          <cell r="F1172">
            <v>2200119</v>
          </cell>
          <cell r="H1172">
            <v>0</v>
          </cell>
        </row>
        <row r="1173">
          <cell r="F1173">
            <v>2200120</v>
          </cell>
          <cell r="H1173">
            <v>0</v>
          </cell>
        </row>
        <row r="1174">
          <cell r="F1174">
            <v>2200121</v>
          </cell>
          <cell r="H1174">
            <v>0</v>
          </cell>
        </row>
        <row r="1175">
          <cell r="F1175">
            <v>2200122</v>
          </cell>
          <cell r="H1175">
            <v>0</v>
          </cell>
        </row>
        <row r="1176">
          <cell r="F1176">
            <v>2200123</v>
          </cell>
          <cell r="H1176">
            <v>0</v>
          </cell>
        </row>
        <row r="1177">
          <cell r="F1177">
            <v>2200124</v>
          </cell>
          <cell r="H1177">
            <v>0</v>
          </cell>
        </row>
        <row r="1178">
          <cell r="F1178">
            <v>2200125</v>
          </cell>
          <cell r="H1178">
            <v>0</v>
          </cell>
        </row>
        <row r="1179">
          <cell r="F1179">
            <v>2200126</v>
          </cell>
          <cell r="H1179">
            <v>0</v>
          </cell>
        </row>
        <row r="1180">
          <cell r="F1180">
            <v>2200127</v>
          </cell>
          <cell r="H1180">
            <v>0</v>
          </cell>
        </row>
        <row r="1181">
          <cell r="F1181">
            <v>2200128</v>
          </cell>
          <cell r="H1181">
            <v>0</v>
          </cell>
        </row>
        <row r="1182">
          <cell r="F1182">
            <v>2200129</v>
          </cell>
          <cell r="H1182">
            <v>0</v>
          </cell>
        </row>
        <row r="1183">
          <cell r="F1183">
            <v>2200150</v>
          </cell>
          <cell r="H1183">
            <v>0</v>
          </cell>
        </row>
        <row r="1184">
          <cell r="F1184">
            <v>2200199</v>
          </cell>
          <cell r="H1184">
            <v>0</v>
          </cell>
        </row>
        <row r="1185">
          <cell r="F1185">
            <v>22005</v>
          </cell>
          <cell r="H1185">
            <v>135.588</v>
          </cell>
        </row>
        <row r="1186">
          <cell r="F1186">
            <v>2200501</v>
          </cell>
          <cell r="H1186">
            <v>1.818</v>
          </cell>
        </row>
        <row r="1187">
          <cell r="F1187">
            <v>2200502</v>
          </cell>
          <cell r="H1187">
            <v>6</v>
          </cell>
        </row>
        <row r="1188">
          <cell r="F1188">
            <v>2200503</v>
          </cell>
          <cell r="H1188">
            <v>0</v>
          </cell>
        </row>
        <row r="1189">
          <cell r="F1189">
            <v>2200504</v>
          </cell>
          <cell r="H1189">
            <v>37.77</v>
          </cell>
        </row>
        <row r="1190">
          <cell r="F1190">
            <v>2200506</v>
          </cell>
          <cell r="H1190">
            <v>0</v>
          </cell>
        </row>
        <row r="1191">
          <cell r="F1191">
            <v>2200507</v>
          </cell>
          <cell r="H1191">
            <v>0</v>
          </cell>
        </row>
        <row r="1192">
          <cell r="F1192">
            <v>2200508</v>
          </cell>
          <cell r="H1192">
            <v>90</v>
          </cell>
        </row>
        <row r="1193">
          <cell r="F1193">
            <v>2200509</v>
          </cell>
          <cell r="H1193">
            <v>0</v>
          </cell>
        </row>
        <row r="1194">
          <cell r="F1194">
            <v>2200510</v>
          </cell>
          <cell r="H1194">
            <v>0</v>
          </cell>
        </row>
        <row r="1195">
          <cell r="F1195">
            <v>2200511</v>
          </cell>
          <cell r="H1195">
            <v>0</v>
          </cell>
        </row>
        <row r="1196">
          <cell r="F1196">
            <v>2200512</v>
          </cell>
          <cell r="H1196">
            <v>0</v>
          </cell>
        </row>
        <row r="1197">
          <cell r="F1197">
            <v>2200513</v>
          </cell>
          <cell r="H1197">
            <v>0</v>
          </cell>
        </row>
        <row r="1198">
          <cell r="F1198">
            <v>2200514</v>
          </cell>
          <cell r="H1198">
            <v>0</v>
          </cell>
        </row>
        <row r="1199">
          <cell r="F1199">
            <v>2200599</v>
          </cell>
          <cell r="H1199">
            <v>0</v>
          </cell>
        </row>
        <row r="1200">
          <cell r="F1200">
            <v>22099</v>
          </cell>
          <cell r="H1200">
            <v>0</v>
          </cell>
        </row>
        <row r="1201">
          <cell r="F1201">
            <v>2209901</v>
          </cell>
          <cell r="H1201">
            <v>0</v>
          </cell>
        </row>
        <row r="1202">
          <cell r="F1202">
            <v>221</v>
          </cell>
          <cell r="H1202">
            <v>16686.328999999998</v>
          </cell>
        </row>
        <row r="1203">
          <cell r="F1203">
            <v>22101</v>
          </cell>
          <cell r="H1203">
            <v>3236.3289999999997</v>
          </cell>
        </row>
        <row r="1204">
          <cell r="F1204">
            <v>2210101</v>
          </cell>
          <cell r="H1204">
            <v>582.329</v>
          </cell>
        </row>
        <row r="1205">
          <cell r="F1205">
            <v>2210102</v>
          </cell>
          <cell r="H1205">
            <v>0</v>
          </cell>
        </row>
        <row r="1206">
          <cell r="F1206">
            <v>2210103</v>
          </cell>
          <cell r="H1206">
            <v>2521</v>
          </cell>
        </row>
        <row r="1207">
          <cell r="F1207">
            <v>2210104</v>
          </cell>
          <cell r="H1207">
            <v>0</v>
          </cell>
        </row>
        <row r="1208">
          <cell r="F1208">
            <v>2210105</v>
          </cell>
          <cell r="H1208">
            <v>0</v>
          </cell>
        </row>
        <row r="1209">
          <cell r="F1209">
            <v>2210106</v>
          </cell>
          <cell r="H1209">
            <v>0</v>
          </cell>
        </row>
        <row r="1210">
          <cell r="F1210">
            <v>2210107</v>
          </cell>
          <cell r="H1210">
            <v>0</v>
          </cell>
        </row>
        <row r="1211">
          <cell r="F1211">
            <v>2210108</v>
          </cell>
          <cell r="H1211">
            <v>0</v>
          </cell>
        </row>
        <row r="1212">
          <cell r="F1212">
            <v>2210109</v>
          </cell>
          <cell r="H1212">
            <v>0</v>
          </cell>
        </row>
        <row r="1213">
          <cell r="F1213">
            <v>2210199</v>
          </cell>
          <cell r="H1213">
            <v>133</v>
          </cell>
        </row>
        <row r="1214">
          <cell r="F1214">
            <v>22102</v>
          </cell>
          <cell r="H1214">
            <v>12300</v>
          </cell>
        </row>
        <row r="1215">
          <cell r="F1215">
            <v>2210201</v>
          </cell>
          <cell r="H1215">
            <v>12300</v>
          </cell>
        </row>
        <row r="1216">
          <cell r="F1216">
            <v>2210202</v>
          </cell>
          <cell r="H1216">
            <v>0</v>
          </cell>
        </row>
        <row r="1217">
          <cell r="F1217">
            <v>2210203</v>
          </cell>
          <cell r="H1217">
            <v>0</v>
          </cell>
        </row>
        <row r="1218">
          <cell r="F1218">
            <v>22103</v>
          </cell>
          <cell r="H1218">
            <v>1150</v>
          </cell>
        </row>
        <row r="1219">
          <cell r="F1219">
            <v>2210301</v>
          </cell>
          <cell r="H1219">
            <v>0</v>
          </cell>
        </row>
        <row r="1220">
          <cell r="F1220">
            <v>2210302</v>
          </cell>
          <cell r="H1220">
            <v>0</v>
          </cell>
        </row>
        <row r="1221">
          <cell r="F1221">
            <v>2210399</v>
          </cell>
          <cell r="H1221">
            <v>1150</v>
          </cell>
        </row>
        <row r="1222">
          <cell r="F1222">
            <v>222</v>
          </cell>
          <cell r="H1222">
            <v>0</v>
          </cell>
        </row>
        <row r="1223">
          <cell r="F1223">
            <v>22201</v>
          </cell>
          <cell r="H1223">
            <v>0</v>
          </cell>
        </row>
        <row r="1224">
          <cell r="F1224">
            <v>2220101</v>
          </cell>
          <cell r="H1224">
            <v>0</v>
          </cell>
        </row>
        <row r="1225">
          <cell r="F1225">
            <v>2220102</v>
          </cell>
          <cell r="H1225">
            <v>0</v>
          </cell>
        </row>
        <row r="1226">
          <cell r="F1226">
            <v>2220103</v>
          </cell>
          <cell r="H1226">
            <v>0</v>
          </cell>
        </row>
        <row r="1227">
          <cell r="F1227">
            <v>2220104</v>
          </cell>
          <cell r="H1227">
            <v>0</v>
          </cell>
        </row>
        <row r="1228">
          <cell r="F1228">
            <v>2220105</v>
          </cell>
          <cell r="H1228">
            <v>0</v>
          </cell>
        </row>
        <row r="1229">
          <cell r="F1229">
            <v>2220106</v>
          </cell>
          <cell r="H1229">
            <v>0</v>
          </cell>
        </row>
        <row r="1230">
          <cell r="F1230">
            <v>2220107</v>
          </cell>
          <cell r="H1230">
            <v>0</v>
          </cell>
        </row>
        <row r="1231">
          <cell r="F1231">
            <v>2220112</v>
          </cell>
          <cell r="H1231">
            <v>0</v>
          </cell>
        </row>
        <row r="1232">
          <cell r="F1232">
            <v>2220113</v>
          </cell>
          <cell r="H1232">
            <v>0</v>
          </cell>
        </row>
        <row r="1233">
          <cell r="F1233">
            <v>2220114</v>
          </cell>
          <cell r="H1233">
            <v>0</v>
          </cell>
        </row>
        <row r="1234">
          <cell r="F1234">
            <v>2220115</v>
          </cell>
          <cell r="H1234">
            <v>0</v>
          </cell>
        </row>
        <row r="1235">
          <cell r="F1235">
            <v>2220118</v>
          </cell>
          <cell r="H1235">
            <v>0</v>
          </cell>
        </row>
        <row r="1236">
          <cell r="F1236">
            <v>2220150</v>
          </cell>
          <cell r="H1236">
            <v>0</v>
          </cell>
        </row>
        <row r="1237">
          <cell r="F1237">
            <v>2220199</v>
          </cell>
          <cell r="H1237">
            <v>0</v>
          </cell>
        </row>
        <row r="1238">
          <cell r="F1238">
            <v>22202</v>
          </cell>
          <cell r="H1238">
            <v>0</v>
          </cell>
        </row>
        <row r="1239">
          <cell r="F1239">
            <v>2220201</v>
          </cell>
          <cell r="H1239">
            <v>0</v>
          </cell>
        </row>
        <row r="1240">
          <cell r="F1240">
            <v>2220202</v>
          </cell>
          <cell r="H1240">
            <v>0</v>
          </cell>
        </row>
        <row r="1241">
          <cell r="F1241">
            <v>2220203</v>
          </cell>
          <cell r="H1241">
            <v>0</v>
          </cell>
        </row>
        <row r="1242">
          <cell r="F1242">
            <v>2220204</v>
          </cell>
          <cell r="H1242">
            <v>0</v>
          </cell>
        </row>
        <row r="1243">
          <cell r="F1243">
            <v>2220205</v>
          </cell>
          <cell r="H1243">
            <v>0</v>
          </cell>
        </row>
        <row r="1244">
          <cell r="F1244">
            <v>2220206</v>
          </cell>
          <cell r="H1244">
            <v>0</v>
          </cell>
        </row>
        <row r="1245">
          <cell r="F1245">
            <v>2220207</v>
          </cell>
          <cell r="H1245">
            <v>0</v>
          </cell>
        </row>
        <row r="1246">
          <cell r="F1246">
            <v>2220209</v>
          </cell>
          <cell r="H1246">
            <v>0</v>
          </cell>
        </row>
        <row r="1247">
          <cell r="F1247">
            <v>2220210</v>
          </cell>
          <cell r="H1247">
            <v>0</v>
          </cell>
        </row>
        <row r="1248">
          <cell r="F1248">
            <v>2220211</v>
          </cell>
          <cell r="H1248">
            <v>0</v>
          </cell>
        </row>
        <row r="1249">
          <cell r="F1249">
            <v>2220212</v>
          </cell>
          <cell r="H1249">
            <v>0</v>
          </cell>
        </row>
        <row r="1250">
          <cell r="F1250">
            <v>2220250</v>
          </cell>
          <cell r="H1250">
            <v>0</v>
          </cell>
        </row>
        <row r="1251">
          <cell r="F1251">
            <v>2220299</v>
          </cell>
          <cell r="H1251">
            <v>0</v>
          </cell>
        </row>
        <row r="1252">
          <cell r="F1252">
            <v>22203</v>
          </cell>
          <cell r="H1252">
            <v>0</v>
          </cell>
        </row>
        <row r="1253">
          <cell r="F1253">
            <v>2220301</v>
          </cell>
          <cell r="H1253">
            <v>0</v>
          </cell>
        </row>
        <row r="1254">
          <cell r="F1254">
            <v>2220303</v>
          </cell>
          <cell r="H1254">
            <v>0</v>
          </cell>
        </row>
        <row r="1255">
          <cell r="F1255">
            <v>2220304</v>
          </cell>
          <cell r="H1255">
            <v>0</v>
          </cell>
        </row>
        <row r="1256">
          <cell r="F1256">
            <v>2220399</v>
          </cell>
          <cell r="H1256">
            <v>0</v>
          </cell>
        </row>
        <row r="1257">
          <cell r="F1257">
            <v>22204</v>
          </cell>
          <cell r="H1257">
            <v>0</v>
          </cell>
        </row>
        <row r="1258">
          <cell r="F1258">
            <v>2220401</v>
          </cell>
          <cell r="H1258">
            <v>0</v>
          </cell>
        </row>
        <row r="1259">
          <cell r="F1259">
            <v>2220402</v>
          </cell>
          <cell r="H1259">
            <v>0</v>
          </cell>
        </row>
        <row r="1260">
          <cell r="F1260">
            <v>2220403</v>
          </cell>
          <cell r="H1260">
            <v>0</v>
          </cell>
        </row>
        <row r="1261">
          <cell r="F1261">
            <v>2220404</v>
          </cell>
          <cell r="H1261">
            <v>0</v>
          </cell>
        </row>
        <row r="1262">
          <cell r="F1262">
            <v>2220499</v>
          </cell>
          <cell r="H1262">
            <v>0</v>
          </cell>
        </row>
        <row r="1263">
          <cell r="F1263">
            <v>22205</v>
          </cell>
          <cell r="H1263">
            <v>0</v>
          </cell>
        </row>
        <row r="1264">
          <cell r="F1264">
            <v>2220501</v>
          </cell>
          <cell r="H1264">
            <v>0</v>
          </cell>
        </row>
        <row r="1265">
          <cell r="F1265">
            <v>2220502</v>
          </cell>
          <cell r="H1265">
            <v>0</v>
          </cell>
        </row>
        <row r="1266">
          <cell r="F1266">
            <v>2220503</v>
          </cell>
          <cell r="H1266">
            <v>0</v>
          </cell>
        </row>
        <row r="1267">
          <cell r="F1267">
            <v>2220504</v>
          </cell>
          <cell r="H1267">
            <v>0</v>
          </cell>
        </row>
        <row r="1268">
          <cell r="F1268">
            <v>2220505</v>
          </cell>
          <cell r="H1268">
            <v>0</v>
          </cell>
        </row>
        <row r="1269">
          <cell r="F1269">
            <v>2220506</v>
          </cell>
          <cell r="H1269">
            <v>0</v>
          </cell>
        </row>
        <row r="1270">
          <cell r="F1270">
            <v>2220507</v>
          </cell>
          <cell r="H1270">
            <v>0</v>
          </cell>
        </row>
        <row r="1271">
          <cell r="F1271">
            <v>2220508</v>
          </cell>
          <cell r="H1271">
            <v>0</v>
          </cell>
        </row>
        <row r="1272">
          <cell r="F1272">
            <v>2220509</v>
          </cell>
          <cell r="H1272">
            <v>0</v>
          </cell>
        </row>
        <row r="1273">
          <cell r="F1273">
            <v>2220510</v>
          </cell>
          <cell r="H1273">
            <v>0</v>
          </cell>
        </row>
        <row r="1274">
          <cell r="F1274">
            <v>2220599</v>
          </cell>
          <cell r="H1274">
            <v>0</v>
          </cell>
        </row>
        <row r="1275">
          <cell r="F1275">
            <v>224</v>
          </cell>
          <cell r="H1275">
            <v>2081.627</v>
          </cell>
        </row>
        <row r="1276">
          <cell r="F1276">
            <v>22401</v>
          </cell>
          <cell r="H1276">
            <v>916.119</v>
          </cell>
        </row>
        <row r="1277">
          <cell r="F1277">
            <v>2240101</v>
          </cell>
          <cell r="H1277">
            <v>717.119</v>
          </cell>
        </row>
        <row r="1278">
          <cell r="F1278">
            <v>2240102</v>
          </cell>
          <cell r="H1278">
            <v>0</v>
          </cell>
        </row>
        <row r="1279">
          <cell r="F1279">
            <v>2240103</v>
          </cell>
          <cell r="H1279">
            <v>0</v>
          </cell>
        </row>
        <row r="1280">
          <cell r="F1280">
            <v>2240104</v>
          </cell>
          <cell r="H1280">
            <v>14</v>
          </cell>
        </row>
        <row r="1281">
          <cell r="F1281">
            <v>2240105</v>
          </cell>
          <cell r="H1281">
            <v>0</v>
          </cell>
        </row>
        <row r="1282">
          <cell r="F1282">
            <v>2240106</v>
          </cell>
          <cell r="H1282">
            <v>155</v>
          </cell>
        </row>
        <row r="1283">
          <cell r="F1283">
            <v>2240107</v>
          </cell>
          <cell r="H1283">
            <v>0</v>
          </cell>
        </row>
        <row r="1284">
          <cell r="F1284">
            <v>2240108</v>
          </cell>
          <cell r="H1284">
            <v>0</v>
          </cell>
        </row>
        <row r="1285">
          <cell r="F1285">
            <v>2240109</v>
          </cell>
          <cell r="H1285">
            <v>30</v>
          </cell>
        </row>
        <row r="1286">
          <cell r="F1286">
            <v>2240150</v>
          </cell>
          <cell r="H1286">
            <v>0</v>
          </cell>
        </row>
        <row r="1287">
          <cell r="F1287">
            <v>2240199</v>
          </cell>
          <cell r="H1287">
            <v>0</v>
          </cell>
        </row>
        <row r="1288">
          <cell r="F1288">
            <v>22402</v>
          </cell>
          <cell r="H1288">
            <v>950.508</v>
          </cell>
        </row>
        <row r="1289">
          <cell r="F1289">
            <v>2240201</v>
          </cell>
          <cell r="H1289">
            <v>202.108</v>
          </cell>
        </row>
        <row r="1290">
          <cell r="F1290">
            <v>2240202</v>
          </cell>
          <cell r="H1290">
            <v>0</v>
          </cell>
        </row>
        <row r="1291">
          <cell r="F1291">
            <v>2240203</v>
          </cell>
          <cell r="H1291">
            <v>0</v>
          </cell>
        </row>
        <row r="1292">
          <cell r="F1292">
            <v>2240204</v>
          </cell>
          <cell r="H1292">
            <v>748.4</v>
          </cell>
        </row>
        <row r="1293">
          <cell r="F1293">
            <v>2240299</v>
          </cell>
          <cell r="H1293">
            <v>0</v>
          </cell>
        </row>
        <row r="1294">
          <cell r="F1294">
            <v>22403</v>
          </cell>
          <cell r="H1294">
            <v>0</v>
          </cell>
        </row>
        <row r="1295">
          <cell r="F1295">
            <v>2240301</v>
          </cell>
          <cell r="H1295">
            <v>0</v>
          </cell>
        </row>
        <row r="1296">
          <cell r="F1296">
            <v>2240302</v>
          </cell>
          <cell r="H1296">
            <v>0</v>
          </cell>
        </row>
        <row r="1297">
          <cell r="F1297">
            <v>2240303</v>
          </cell>
          <cell r="H1297">
            <v>0</v>
          </cell>
        </row>
        <row r="1298">
          <cell r="F1298">
            <v>2240304</v>
          </cell>
          <cell r="H1298">
            <v>0</v>
          </cell>
        </row>
        <row r="1299">
          <cell r="F1299">
            <v>2240399</v>
          </cell>
          <cell r="H1299">
            <v>0</v>
          </cell>
        </row>
        <row r="1300">
          <cell r="F1300">
            <v>22404</v>
          </cell>
          <cell r="H1300">
            <v>0</v>
          </cell>
        </row>
        <row r="1301">
          <cell r="F1301">
            <v>2240401</v>
          </cell>
          <cell r="H1301">
            <v>0</v>
          </cell>
        </row>
        <row r="1302">
          <cell r="F1302">
            <v>2240402</v>
          </cell>
          <cell r="H1302">
            <v>0</v>
          </cell>
        </row>
        <row r="1303">
          <cell r="F1303">
            <v>2240403</v>
          </cell>
          <cell r="H1303">
            <v>0</v>
          </cell>
        </row>
        <row r="1304">
          <cell r="F1304">
            <v>2240404</v>
          </cell>
          <cell r="H1304">
            <v>0</v>
          </cell>
        </row>
        <row r="1305">
          <cell r="F1305">
            <v>2240405</v>
          </cell>
          <cell r="H1305">
            <v>0</v>
          </cell>
        </row>
        <row r="1306">
          <cell r="F1306">
            <v>2240450</v>
          </cell>
          <cell r="H1306">
            <v>0</v>
          </cell>
        </row>
        <row r="1307">
          <cell r="F1307">
            <v>2240499</v>
          </cell>
          <cell r="H1307">
            <v>0</v>
          </cell>
        </row>
        <row r="1308">
          <cell r="F1308">
            <v>22405</v>
          </cell>
          <cell r="H1308">
            <v>0</v>
          </cell>
        </row>
        <row r="1309">
          <cell r="F1309">
            <v>2240501</v>
          </cell>
          <cell r="H1309">
            <v>0</v>
          </cell>
        </row>
        <row r="1310">
          <cell r="F1310">
            <v>2240502</v>
          </cell>
          <cell r="H1310">
            <v>0</v>
          </cell>
        </row>
        <row r="1311">
          <cell r="F1311">
            <v>2240503</v>
          </cell>
          <cell r="H1311">
            <v>0</v>
          </cell>
        </row>
        <row r="1312">
          <cell r="F1312">
            <v>2240504</v>
          </cell>
          <cell r="H1312">
            <v>0</v>
          </cell>
        </row>
        <row r="1313">
          <cell r="F1313">
            <v>2240505</v>
          </cell>
          <cell r="H1313">
            <v>0</v>
          </cell>
        </row>
        <row r="1314">
          <cell r="F1314">
            <v>2240506</v>
          </cell>
          <cell r="H1314">
            <v>0</v>
          </cell>
        </row>
        <row r="1315">
          <cell r="F1315">
            <v>2240507</v>
          </cell>
          <cell r="H1315">
            <v>0</v>
          </cell>
        </row>
        <row r="1316">
          <cell r="F1316">
            <v>2240508</v>
          </cell>
          <cell r="H1316">
            <v>0</v>
          </cell>
        </row>
        <row r="1317">
          <cell r="F1317">
            <v>2240509</v>
          </cell>
          <cell r="H1317">
            <v>0</v>
          </cell>
        </row>
        <row r="1318">
          <cell r="F1318">
            <v>2240510</v>
          </cell>
          <cell r="H1318">
            <v>0</v>
          </cell>
        </row>
        <row r="1319">
          <cell r="F1319">
            <v>2240550</v>
          </cell>
          <cell r="H1319">
            <v>0</v>
          </cell>
        </row>
        <row r="1320">
          <cell r="F1320">
            <v>2240599</v>
          </cell>
          <cell r="H1320">
            <v>0</v>
          </cell>
        </row>
        <row r="1321">
          <cell r="F1321">
            <v>22406</v>
          </cell>
          <cell r="H1321">
            <v>115</v>
          </cell>
        </row>
        <row r="1322">
          <cell r="F1322">
            <v>2240601</v>
          </cell>
          <cell r="H1322">
            <v>115</v>
          </cell>
        </row>
        <row r="1323">
          <cell r="F1323">
            <v>2240602</v>
          </cell>
          <cell r="H1323">
            <v>0</v>
          </cell>
        </row>
        <row r="1324">
          <cell r="F1324">
            <v>2240699</v>
          </cell>
          <cell r="H1324">
            <v>0</v>
          </cell>
        </row>
        <row r="1325">
          <cell r="F1325">
            <v>22407</v>
          </cell>
          <cell r="H1325">
            <v>100</v>
          </cell>
        </row>
        <row r="1326">
          <cell r="F1326">
            <v>2240701</v>
          </cell>
          <cell r="H1326">
            <v>0</v>
          </cell>
        </row>
        <row r="1327">
          <cell r="F1327">
            <v>2240702</v>
          </cell>
          <cell r="H1327">
            <v>100</v>
          </cell>
        </row>
        <row r="1328">
          <cell r="F1328">
            <v>2240703</v>
          </cell>
          <cell r="H1328">
            <v>0</v>
          </cell>
        </row>
        <row r="1329">
          <cell r="F1329">
            <v>2240704</v>
          </cell>
          <cell r="H1329">
            <v>0</v>
          </cell>
        </row>
        <row r="1330">
          <cell r="F1330">
            <v>2240799</v>
          </cell>
          <cell r="H1330">
            <v>0</v>
          </cell>
        </row>
        <row r="1331">
          <cell r="F1331">
            <v>22499</v>
          </cell>
          <cell r="H1331">
            <v>0</v>
          </cell>
        </row>
        <row r="1332">
          <cell r="F1332">
            <v>227</v>
          </cell>
          <cell r="H1332">
            <v>1200</v>
          </cell>
        </row>
        <row r="1333">
          <cell r="F1333">
            <v>229</v>
          </cell>
          <cell r="H1333">
            <v>44032</v>
          </cell>
        </row>
        <row r="1334">
          <cell r="F1334">
            <v>22902</v>
          </cell>
          <cell r="H1334">
            <v>44032</v>
          </cell>
        </row>
        <row r="1335">
          <cell r="F1335">
            <v>22999</v>
          </cell>
          <cell r="H1335">
            <v>0</v>
          </cell>
        </row>
        <row r="1336">
          <cell r="F1336">
            <v>2299901</v>
          </cell>
          <cell r="H1336">
            <v>0</v>
          </cell>
        </row>
        <row r="1337">
          <cell r="F1337">
            <v>230</v>
          </cell>
          <cell r="H1337">
            <v>0</v>
          </cell>
        </row>
        <row r="1338">
          <cell r="F1338">
            <v>23001</v>
          </cell>
          <cell r="H1338">
            <v>0</v>
          </cell>
        </row>
        <row r="1339">
          <cell r="F1339">
            <v>2300102</v>
          </cell>
          <cell r="H1339">
            <v>0</v>
          </cell>
        </row>
        <row r="1340">
          <cell r="F1340">
            <v>2300103</v>
          </cell>
          <cell r="H1340">
            <v>0</v>
          </cell>
        </row>
        <row r="1341">
          <cell r="F1341">
            <v>2300104</v>
          </cell>
          <cell r="H1341">
            <v>0</v>
          </cell>
        </row>
        <row r="1342">
          <cell r="F1342">
            <v>2300105</v>
          </cell>
          <cell r="H1342">
            <v>0</v>
          </cell>
        </row>
        <row r="1343">
          <cell r="F1343">
            <v>2300106</v>
          </cell>
          <cell r="H1343">
            <v>0</v>
          </cell>
        </row>
        <row r="1344">
          <cell r="F1344">
            <v>2300199</v>
          </cell>
          <cell r="H1344">
            <v>0</v>
          </cell>
        </row>
        <row r="1345">
          <cell r="F1345">
            <v>23002</v>
          </cell>
          <cell r="H1345">
            <v>0</v>
          </cell>
        </row>
        <row r="1346">
          <cell r="F1346">
            <v>2300201</v>
          </cell>
          <cell r="H1346">
            <v>0</v>
          </cell>
        </row>
        <row r="1347">
          <cell r="F1347">
            <v>2300202</v>
          </cell>
          <cell r="H1347">
            <v>0</v>
          </cell>
        </row>
        <row r="1348">
          <cell r="F1348">
            <v>2300207</v>
          </cell>
          <cell r="H1348">
            <v>0</v>
          </cell>
        </row>
        <row r="1349">
          <cell r="F1349">
            <v>2300208</v>
          </cell>
          <cell r="H1349">
            <v>0</v>
          </cell>
        </row>
        <row r="1350">
          <cell r="F1350">
            <v>2300212</v>
          </cell>
          <cell r="H1350">
            <v>0</v>
          </cell>
        </row>
        <row r="1351">
          <cell r="F1351">
            <v>2300214</v>
          </cell>
          <cell r="H1351">
            <v>0</v>
          </cell>
        </row>
        <row r="1352">
          <cell r="F1352">
            <v>2300225</v>
          </cell>
          <cell r="H1352">
            <v>0</v>
          </cell>
        </row>
        <row r="1353">
          <cell r="F1353">
            <v>2300226</v>
          </cell>
          <cell r="H1353">
            <v>0</v>
          </cell>
        </row>
        <row r="1354">
          <cell r="F1354">
            <v>2300227</v>
          </cell>
          <cell r="H1354">
            <v>0</v>
          </cell>
        </row>
        <row r="1355">
          <cell r="F1355">
            <v>2300228</v>
          </cell>
          <cell r="H1355">
            <v>0</v>
          </cell>
        </row>
        <row r="1356">
          <cell r="F1356">
            <v>2300229</v>
          </cell>
          <cell r="H1356">
            <v>0</v>
          </cell>
        </row>
        <row r="1357">
          <cell r="F1357">
            <v>2300230</v>
          </cell>
          <cell r="H1357">
            <v>0</v>
          </cell>
        </row>
        <row r="1358">
          <cell r="F1358">
            <v>2300231</v>
          </cell>
          <cell r="H1358">
            <v>0</v>
          </cell>
        </row>
        <row r="1359">
          <cell r="F1359">
            <v>2300241</v>
          </cell>
          <cell r="H1359">
            <v>0</v>
          </cell>
        </row>
        <row r="1360">
          <cell r="F1360">
            <v>2300242</v>
          </cell>
          <cell r="H1360">
            <v>0</v>
          </cell>
        </row>
        <row r="1361">
          <cell r="F1361">
            <v>2300243</v>
          </cell>
          <cell r="H1361">
            <v>0</v>
          </cell>
        </row>
        <row r="1362">
          <cell r="F1362">
            <v>2300244</v>
          </cell>
          <cell r="H1362">
            <v>0</v>
          </cell>
        </row>
        <row r="1363">
          <cell r="F1363">
            <v>2300245</v>
          </cell>
          <cell r="H1363">
            <v>0</v>
          </cell>
        </row>
        <row r="1364">
          <cell r="F1364">
            <v>2300246</v>
          </cell>
          <cell r="H1364">
            <v>0</v>
          </cell>
        </row>
        <row r="1365">
          <cell r="F1365">
            <v>2300247</v>
          </cell>
          <cell r="H1365">
            <v>0</v>
          </cell>
        </row>
        <row r="1366">
          <cell r="F1366">
            <v>2300248</v>
          </cell>
          <cell r="H1366">
            <v>0</v>
          </cell>
        </row>
        <row r="1367">
          <cell r="F1367">
            <v>2300249</v>
          </cell>
          <cell r="H1367">
            <v>0</v>
          </cell>
        </row>
        <row r="1368">
          <cell r="F1368">
            <v>2300250</v>
          </cell>
          <cell r="H1368">
            <v>0</v>
          </cell>
        </row>
        <row r="1369">
          <cell r="F1369">
            <v>2300251</v>
          </cell>
          <cell r="H1369">
            <v>0</v>
          </cell>
        </row>
        <row r="1370">
          <cell r="F1370">
            <v>2300252</v>
          </cell>
          <cell r="H1370">
            <v>0</v>
          </cell>
        </row>
        <row r="1371">
          <cell r="F1371">
            <v>2300253</v>
          </cell>
          <cell r="H1371">
            <v>0</v>
          </cell>
        </row>
        <row r="1372">
          <cell r="F1372">
            <v>2300254</v>
          </cell>
          <cell r="H1372">
            <v>0</v>
          </cell>
        </row>
        <row r="1373">
          <cell r="F1373">
            <v>2300255</v>
          </cell>
          <cell r="H1373">
            <v>0</v>
          </cell>
        </row>
        <row r="1374">
          <cell r="F1374">
            <v>2300256</v>
          </cell>
          <cell r="H1374">
            <v>0</v>
          </cell>
        </row>
        <row r="1375">
          <cell r="F1375">
            <v>2300257</v>
          </cell>
          <cell r="H1375">
            <v>0</v>
          </cell>
        </row>
        <row r="1376">
          <cell r="F1376">
            <v>2300258</v>
          </cell>
          <cell r="H1376">
            <v>0</v>
          </cell>
        </row>
        <row r="1377">
          <cell r="F1377">
            <v>2300259</v>
          </cell>
          <cell r="H1377">
            <v>0</v>
          </cell>
        </row>
        <row r="1378">
          <cell r="F1378">
            <v>2300260</v>
          </cell>
          <cell r="H1378">
            <v>0</v>
          </cell>
        </row>
        <row r="1379">
          <cell r="F1379">
            <v>2300269</v>
          </cell>
          <cell r="H1379">
            <v>0</v>
          </cell>
        </row>
        <row r="1380">
          <cell r="F1380">
            <v>2300299</v>
          </cell>
          <cell r="H1380">
            <v>0</v>
          </cell>
        </row>
        <row r="1381">
          <cell r="F1381">
            <v>23003</v>
          </cell>
          <cell r="H1381">
            <v>0</v>
          </cell>
        </row>
        <row r="1382">
          <cell r="F1382">
            <v>2300301</v>
          </cell>
          <cell r="H1382">
            <v>0</v>
          </cell>
        </row>
        <row r="1383">
          <cell r="F1383">
            <v>2300302</v>
          </cell>
          <cell r="H1383">
            <v>0</v>
          </cell>
        </row>
        <row r="1384">
          <cell r="F1384">
            <v>2300303</v>
          </cell>
          <cell r="H1384">
            <v>0</v>
          </cell>
        </row>
        <row r="1385">
          <cell r="F1385">
            <v>2300304</v>
          </cell>
          <cell r="H1385">
            <v>0</v>
          </cell>
        </row>
        <row r="1386">
          <cell r="F1386">
            <v>2300305</v>
          </cell>
          <cell r="H1386">
            <v>0</v>
          </cell>
        </row>
        <row r="1387">
          <cell r="F1387">
            <v>2300306</v>
          </cell>
          <cell r="H1387">
            <v>0</v>
          </cell>
        </row>
        <row r="1388">
          <cell r="F1388">
            <v>2300307</v>
          </cell>
          <cell r="H1388">
            <v>0</v>
          </cell>
        </row>
        <row r="1389">
          <cell r="F1389">
            <v>2300308</v>
          </cell>
          <cell r="H1389">
            <v>0</v>
          </cell>
        </row>
        <row r="1390">
          <cell r="F1390">
            <v>2300310</v>
          </cell>
          <cell r="H1390">
            <v>0</v>
          </cell>
        </row>
        <row r="1391">
          <cell r="F1391">
            <v>2300311</v>
          </cell>
          <cell r="H1391">
            <v>0</v>
          </cell>
        </row>
        <row r="1392">
          <cell r="F1392">
            <v>2300312</v>
          </cell>
          <cell r="H1392">
            <v>0</v>
          </cell>
        </row>
        <row r="1393">
          <cell r="F1393">
            <v>2300313</v>
          </cell>
          <cell r="H1393">
            <v>0</v>
          </cell>
        </row>
        <row r="1394">
          <cell r="F1394">
            <v>2300314</v>
          </cell>
          <cell r="H1394">
            <v>0</v>
          </cell>
        </row>
        <row r="1395">
          <cell r="F1395">
            <v>2300315</v>
          </cell>
          <cell r="H1395">
            <v>0</v>
          </cell>
        </row>
        <row r="1396">
          <cell r="F1396">
            <v>2300316</v>
          </cell>
          <cell r="H1396">
            <v>0</v>
          </cell>
        </row>
        <row r="1397">
          <cell r="F1397">
            <v>2300317</v>
          </cell>
          <cell r="H1397">
            <v>0</v>
          </cell>
        </row>
        <row r="1398">
          <cell r="F1398">
            <v>2300320</v>
          </cell>
          <cell r="H1398">
            <v>0</v>
          </cell>
        </row>
        <row r="1399">
          <cell r="F1399">
            <v>2300321</v>
          </cell>
          <cell r="H1399">
            <v>0</v>
          </cell>
        </row>
        <row r="1400">
          <cell r="F1400">
            <v>2300322</v>
          </cell>
          <cell r="H1400">
            <v>0</v>
          </cell>
        </row>
        <row r="1401">
          <cell r="F1401">
            <v>2300324</v>
          </cell>
          <cell r="H1401">
            <v>0</v>
          </cell>
        </row>
        <row r="1402">
          <cell r="F1402">
            <v>2300399</v>
          </cell>
          <cell r="H1402">
            <v>0</v>
          </cell>
        </row>
        <row r="1403">
          <cell r="F1403">
            <v>23006</v>
          </cell>
          <cell r="H1403">
            <v>0</v>
          </cell>
        </row>
        <row r="1404">
          <cell r="F1404">
            <v>2300601</v>
          </cell>
          <cell r="H1404">
            <v>0</v>
          </cell>
        </row>
        <row r="1405">
          <cell r="F1405">
            <v>2300602</v>
          </cell>
          <cell r="H1405">
            <v>0</v>
          </cell>
        </row>
        <row r="1406">
          <cell r="F1406">
            <v>23008</v>
          </cell>
          <cell r="H1406">
            <v>0</v>
          </cell>
        </row>
        <row r="1407">
          <cell r="F1407">
            <v>23009</v>
          </cell>
          <cell r="H1407">
            <v>0</v>
          </cell>
        </row>
        <row r="1408">
          <cell r="F1408">
            <v>2300901</v>
          </cell>
          <cell r="H1408">
            <v>0</v>
          </cell>
        </row>
        <row r="1409">
          <cell r="F1409">
            <v>23011</v>
          </cell>
          <cell r="H1409">
            <v>0</v>
          </cell>
        </row>
        <row r="1410">
          <cell r="F1410">
            <v>2301101</v>
          </cell>
          <cell r="H1410">
            <v>0</v>
          </cell>
        </row>
        <row r="1411">
          <cell r="F1411">
            <v>2301102</v>
          </cell>
          <cell r="H1411">
            <v>0</v>
          </cell>
        </row>
        <row r="1412">
          <cell r="F1412">
            <v>2301103</v>
          </cell>
          <cell r="H1412">
            <v>0</v>
          </cell>
        </row>
        <row r="1413">
          <cell r="F1413">
            <v>2301104</v>
          </cell>
          <cell r="H1413">
            <v>0</v>
          </cell>
        </row>
        <row r="1414">
          <cell r="F1414">
            <v>23013</v>
          </cell>
          <cell r="H1414">
            <v>0</v>
          </cell>
        </row>
        <row r="1415">
          <cell r="F1415">
            <v>23015</v>
          </cell>
          <cell r="H1415">
            <v>0</v>
          </cell>
        </row>
        <row r="1416">
          <cell r="F1416">
            <v>23016</v>
          </cell>
          <cell r="H1416">
            <v>0</v>
          </cell>
        </row>
        <row r="1417">
          <cell r="F1417">
            <v>231</v>
          </cell>
          <cell r="H1417">
            <v>0</v>
          </cell>
        </row>
        <row r="1418">
          <cell r="F1418">
            <v>23101</v>
          </cell>
          <cell r="H1418">
            <v>0</v>
          </cell>
        </row>
        <row r="1419">
          <cell r="F1419">
            <v>23102</v>
          </cell>
          <cell r="H1419">
            <v>0</v>
          </cell>
        </row>
        <row r="1420">
          <cell r="F1420">
            <v>23103</v>
          </cell>
          <cell r="H1420">
            <v>0</v>
          </cell>
        </row>
        <row r="1421">
          <cell r="F1421">
            <v>2310301</v>
          </cell>
          <cell r="H1421">
            <v>0</v>
          </cell>
        </row>
        <row r="1422">
          <cell r="F1422">
            <v>2310302</v>
          </cell>
          <cell r="H1422">
            <v>0</v>
          </cell>
        </row>
        <row r="1423">
          <cell r="F1423">
            <v>2310303</v>
          </cell>
          <cell r="H1423">
            <v>0</v>
          </cell>
        </row>
        <row r="1424">
          <cell r="F1424">
            <v>2310399</v>
          </cell>
          <cell r="H1424">
            <v>0</v>
          </cell>
        </row>
        <row r="1425">
          <cell r="F1425">
            <v>232</v>
          </cell>
          <cell r="H1425">
            <v>23855</v>
          </cell>
        </row>
        <row r="1426">
          <cell r="F1426">
            <v>23201</v>
          </cell>
          <cell r="H1426">
            <v>0</v>
          </cell>
        </row>
        <row r="1427">
          <cell r="F1427">
            <v>23202</v>
          </cell>
          <cell r="H1427">
            <v>0</v>
          </cell>
        </row>
        <row r="1428">
          <cell r="F1428">
            <v>23203</v>
          </cell>
          <cell r="H1428">
            <v>23855</v>
          </cell>
        </row>
        <row r="1429">
          <cell r="F1429">
            <v>2320301</v>
          </cell>
          <cell r="H1429">
            <v>23855</v>
          </cell>
        </row>
        <row r="1430">
          <cell r="F1430">
            <v>2320302</v>
          </cell>
          <cell r="H1430">
            <v>0</v>
          </cell>
        </row>
        <row r="1431">
          <cell r="F1431">
            <v>2320303</v>
          </cell>
          <cell r="H1431">
            <v>0</v>
          </cell>
        </row>
        <row r="1432">
          <cell r="F1432">
            <v>2320304</v>
          </cell>
          <cell r="H1432">
            <v>0</v>
          </cell>
        </row>
        <row r="1433">
          <cell r="F1433">
            <v>233</v>
          </cell>
          <cell r="H1433">
            <v>0</v>
          </cell>
        </row>
        <row r="1434">
          <cell r="F1434">
            <v>23301</v>
          </cell>
          <cell r="H1434">
            <v>0</v>
          </cell>
        </row>
        <row r="1435">
          <cell r="F1435">
            <v>23302</v>
          </cell>
          <cell r="H1435">
            <v>0</v>
          </cell>
        </row>
        <row r="1436">
          <cell r="F1436">
            <v>23303</v>
          </cell>
          <cell r="H143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休息"/>
      <sheetName val="您好"/>
      <sheetName val="首页"/>
      <sheetName val="报表格式"/>
      <sheetName val="汇总底稿 资产负债表"/>
      <sheetName val="汇总底稿 利润表"/>
      <sheetName val="汇总底稿 现金流量表"/>
      <sheetName val="合并抵销或调整分录（1）"/>
      <sheetName val="合并抵销或调整分录（2）"/>
      <sheetName val="客户报出-资产负债表"/>
      <sheetName val="1"/>
      <sheetName val="客户报出-利润表"/>
      <sheetName val="2"/>
      <sheetName val=" "/>
      <sheetName val="客户报出-现金流量表"/>
      <sheetName val="3"/>
      <sheetName val="所有者权益增减变动表"/>
      <sheetName val="试算平衡表-期末数"/>
      <sheetName val="试算平衡表-期初数"/>
      <sheetName val="试算平衡表-现金流量表"/>
      <sheetName val="报表分析-资产负债表"/>
      <sheetName val="报表分析-利润表"/>
      <sheetName val="财务比率分析表"/>
      <sheetName val="审定表"/>
      <sheetName val="合并抵销分录指引"/>
      <sheetName val="审定表模板"/>
      <sheetName val="正式版信息"/>
      <sheetName val="使用说明"/>
      <sheetName val="02-2表-收入预算表（按功能分类）"/>
      <sheetName val="江苏苏州本部（中央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  <sheetName val="综合成本分析01.01-0205"/>
      <sheetName val="FY02"/>
      <sheetName val="#REF"/>
      <sheetName val="调用表"/>
      <sheetName val="T02"/>
      <sheetName val="T0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02"/>
      <sheetName val="T03"/>
      <sheetName val="T04"/>
      <sheetName val="T12"/>
      <sheetName val="NY"/>
      <sheetName val="DATA"/>
      <sheetName val="T13"/>
      <sheetName val="G.1R-Shou COP Gf"/>
      <sheetName val="数字视频并帐"/>
      <sheetName val="江苏苏州本部（中央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  <sheetName val="KKKKKKKK"/>
      <sheetName val="XL4Poppy"/>
      <sheetName val="Financ. Overview"/>
      <sheetName val="合并抵销或调整分录（1）"/>
      <sheetName val="T02"/>
      <sheetName val="T04"/>
      <sheetName val="数字视频并帐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综合成本分析01.01-0205"/>
      <sheetName val="T02"/>
      <sheetName val="T04"/>
      <sheetName val="Main"/>
      <sheetName val="数字视频并帐"/>
      <sheetName val="P10120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  <sheetName val="江苏苏州本部（中央）"/>
      <sheetName val="XL4Poppy"/>
      <sheetName val="KKKKKKKK"/>
      <sheetName val="_REF!"/>
      <sheetName val="综合成本分析01.01-0205"/>
      <sheetName val="02-2表-收入预算表（按功能分类）"/>
      <sheetName val="数字视频并帐"/>
      <sheetName val="Financ. Overview"/>
      <sheetName val="Toolbox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数字视频并帐"/>
      <sheetName val="股本变化表"/>
      <sheetName val="原资产负债"/>
      <sheetName val="原损益"/>
      <sheetName val="分工"/>
      <sheetName val="期初调整"/>
      <sheetName val="总部+数字视频年初数"/>
      <sheetName val="eqpmad2"/>
      <sheetName val="Open"/>
      <sheetName val="02-2表-收入预算表（按功能分类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eqpmad2"/>
      <sheetName val="江苏苏州本部（中央）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折旧"/>
      <sheetName val="资本支出"/>
      <sheetName val="网点建设"/>
      <sheetName val="基础设施建设及综合办公用房改造"/>
      <sheetName val="信息技术资本性支出"/>
      <sheetName val="数字视频并帐"/>
      <sheetName val="G.1R-Shou COP G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人民银行"/>
      <sheetName val="Financ. Overview"/>
      <sheetName val="Toolbox"/>
      <sheetName val="POWER ASSUMP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  <sheetName val="C01-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信息技术资本性支出"/>
      <sheetName val="数量对比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分主"/>
      <sheetName val="分行KPI"/>
      <sheetName val="分行外汇"/>
      <sheetName val="部门外汇"/>
      <sheetName val="部主"/>
      <sheetName val="部门KPI"/>
      <sheetName val="产品"/>
      <sheetName val="申报"/>
      <sheetName val="申报（外）"/>
      <sheetName val="费用"/>
      <sheetName val="人力费用"/>
      <sheetName val="不良资产业务测算"/>
      <sheetName val="存本"/>
      <sheetName val="存外"/>
      <sheetName val="贷收本"/>
      <sheetName val="贷收外"/>
      <sheetName val="贷转本"/>
      <sheetName val="贷转外"/>
      <sheetName val="贷量本"/>
      <sheetName val="贷量外"/>
      <sheetName val="FTP本"/>
      <sheetName val="FTP外"/>
      <sheetName val="收费类"/>
      <sheetName val="投本"/>
      <sheetName val="投外"/>
      <sheetName val="折旧系统内转移"/>
      <sheetName val="分行经济资本"/>
      <sheetName val="部门经济资本"/>
      <sheetName val="资本性占用"/>
      <sheetName val="减值准备"/>
      <sheetName val="资本性支出"/>
      <sheetName val="营业网点购置、装修"/>
      <sheetName val="分行信息项目表"/>
      <sheetName val="内部往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ubes"/>
      <sheetName val="Fittings"/>
      <sheetName val="Finning"/>
      <sheetName val="Erection"/>
      <sheetName val="其他利润明细"/>
      <sheetName val="设备采购01"/>
      <sheetName val="设备采购02"/>
      <sheetName val="设备采购0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01表-收支预算总表"/>
      <sheetName val="01表-收支预算总表 (录入表)"/>
      <sheetName val="01表-收入项目录入表"/>
      <sheetName val="02-1表-收入预算表（按单位）"/>
      <sheetName val="02-2表-收入预算表（按功能分类）"/>
      <sheetName val="03表-1-支出预算表（按来源）"/>
      <sheetName val="03表-2-支出预算表（按单位）"/>
      <sheetName val="03表-3-支出预算表 (按功能分类)"/>
      <sheetName val="支出项目设置"/>
      <sheetName val="基本支出录入"/>
      <sheetName val="1基本支出表（汇总打印输出表）"/>
      <sheetName val="支出分类（一般公共预算）"/>
      <sheetName val="支出分类（政府性基金预算)"/>
      <sheetName val="工资福利（一般公共预算）"/>
      <sheetName val="商品服务（一般公共预算）"/>
      <sheetName val="个人家庭（一般公共预算）"/>
      <sheetName val="项目支出录入"/>
      <sheetName val="2项目支出表（汇总打印输出表）"/>
      <sheetName val="项目明细（一般公共预算）"/>
      <sheetName val="项目A（专项商品和服务支出）"/>
      <sheetName val="项目B（专项对个人和家庭的补助)"/>
      <sheetName val="项目C（基本建设）"/>
      <sheetName val="项目D（其他资本性支出及其他）"/>
      <sheetName val="项目E（其他)"/>
      <sheetName val="单位基本信息及人员情况表"/>
      <sheetName val="在职人员(不录系统)"/>
      <sheetName val="离退休人员(不录系统)"/>
      <sheetName val="遗属抚恤人员"/>
      <sheetName val="公残金"/>
      <sheetName val="老干及其他"/>
      <sheetName val="非税收入征收及支出计划表"/>
      <sheetName val="政府采购预算表"/>
      <sheetName val="政府购买服务预算表"/>
      <sheetName val="专项绩效目标申报表（录入表）"/>
      <sheetName val="专项资金预算绩效目标申报表（输出表原表）"/>
      <sheetName val="部门整体绩效(录入表)"/>
      <sheetName val="部门整体绩效目标申报表(输出表) "/>
      <sheetName val="各类计提及公用经费标准表（系统表）"/>
      <sheetName val="数量对比"/>
    </sheetNames>
    <definedNames>
      <definedName name="Module.Prix_SMC" sheetId="6"/>
      <definedName name="Prix_SMC" sheetId="6"/>
    </defined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  <sheetName val="P1012001"/>
      <sheetName val="Erection"/>
      <sheetName val="设备采购01"/>
      <sheetName val="设备采购02"/>
      <sheetName val="设备采购03"/>
      <sheetName val="列表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02-2表-收入预算表（按功能分类）"/>
      <sheetName val="FSM"/>
      <sheetName val="2008年考核表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四月份月报"/>
      <sheetName val="Open"/>
      <sheetName val="列表"/>
      <sheetName val="本年收入合计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2008年考核表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G.1R-Shou COP Gf"/>
      <sheetName val="本年收入合计"/>
      <sheetName val="POWER ASSUMPTIONS"/>
      <sheetName val="产品销售收入成本明细表（合同）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内部应付帐龄"/>
      <sheetName val="内部发生"/>
      <sheetName val="内部往来"/>
      <sheetName val="关联方"/>
      <sheetName val="内部往来余额"/>
      <sheetName val="应付泛太"/>
      <sheetName val="应付帐款"/>
      <sheetName val="航空公司应付"/>
      <sheetName val="予收主表"/>
      <sheetName val="予收"/>
      <sheetName val="应付主表"/>
      <sheetName val="应收主表"/>
      <sheetName val="应收"/>
      <sheetName val="应收帐龄"/>
      <sheetName val="其他应收帐龄"/>
      <sheetName val="坏帐"/>
      <sheetName val="函证控制表"/>
      <sheetName val="Sheet2"/>
      <sheetName val="Sheet3"/>
      <sheetName val="汇总"/>
      <sheetName val="POWER ASSUMPTIONS"/>
      <sheetName val="村级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  <sheetName val="#REF!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03报表审定"/>
      <sheetName val="本部资产负债表"/>
      <sheetName val="本部利润表"/>
      <sheetName val="调整分录汇总"/>
      <sheetName val="现金收支管理"/>
      <sheetName val="货币资金主表-1"/>
      <sheetName val="货币资金主表-2"/>
      <sheetName val="银行存款明细"/>
      <sheetName val="关于未达帐说明"/>
      <sheetName val="其他货币资金"/>
      <sheetName val="抽凭"/>
      <sheetName val="其他应收主表-1"/>
      <sheetName val="其他应收主表-2"/>
      <sheetName val="其他应收款-明细(未审)"/>
      <sheetName val="其他应收款-明细(审定)"/>
      <sheetName val="其他应收款-年初账龄"/>
      <sheetName val="其他应收变动-2004.1--9"/>
      <sheetName val="其他应收变动-个人"/>
      <sheetName val="往来涵证控制表"/>
      <sheetName val="其他流动资产主表-1"/>
      <sheetName val="其他流动资产主表-2"/>
      <sheetName val="其他流动资产明细"/>
      <sheetName val="待摊主表-1"/>
      <sheetName val="待摊费用主表-2"/>
      <sheetName val="待摊明细"/>
      <sheetName val="固定资产内控"/>
      <sheetName val="固定资产主表-1"/>
      <sheetName val="固定资产主表-2"/>
      <sheetName val="审计补提折旧表"/>
      <sheetName val="固定资产-审定后"/>
      <sheetName val="固定资产-企业"/>
      <sheetName val="房屋"/>
      <sheetName val="机器"/>
      <sheetName val="运输"/>
      <sheetName val="F.A.增加"/>
      <sheetName val="F.A.减少(报废)"/>
      <sheetName val="F.A.盘点"/>
      <sheetName val="固资抽凭"/>
      <sheetName val="盘点小结"/>
      <sheetName val="折旧分析"/>
      <sheetName val="固定资产减值准备-明细"/>
      <sheetName val="固定资产清理主表-1"/>
      <sheetName val="固定资产清理主表-2"/>
      <sheetName val="固定资产清理明细表"/>
      <sheetName val="房屋-核对房产证"/>
      <sheetName val="在建工程主表-1"/>
      <sheetName val="在建工程主表-2"/>
      <sheetName val="在建工程明细"/>
      <sheetName val="模具"/>
      <sheetName val="工程盘点"/>
      <sheetName val="基建工程支出明细表L6001"/>
      <sheetName val="无形资产主表-1"/>
      <sheetName val="无形资产主表-2"/>
      <sheetName val="无形资产摊销"/>
      <sheetName val="土地使用权"/>
      <sheetName val="长期待摊费用主表-1"/>
      <sheetName val="长期待摊费用主表-2"/>
      <sheetName val="长期待摊费用明细摊销"/>
      <sheetName val="短期借款主表-1"/>
      <sheetName val="短期借款主表-2"/>
      <sheetName val="长期借款主表-1"/>
      <sheetName val="长期借款主表-2"/>
      <sheetName val="借款流程"/>
      <sheetName val="借款明细表"/>
      <sheetName val="明细表"/>
      <sheetName val="财务费用主表-1"/>
      <sheetName val="财务费用主表-2"/>
      <sheetName val="财务费用明细"/>
      <sheetName val="财务费用核对-借款利息"/>
      <sheetName val="其他应付款主表-1"/>
      <sheetName val="其它应付款主表-2"/>
      <sheetName val="其它应付款-明细(重分类后)"/>
      <sheetName val="其他应付款变动"/>
      <sheetName val="应付工资主表-1"/>
      <sheetName val="应付工资主表-2"/>
      <sheetName val="问卷"/>
      <sheetName val="文字说明"/>
      <sheetName val="工资分析"/>
      <sheetName val="三险一金"/>
      <sheetName val="人数"/>
      <sheetName val="应付福利费主表-1"/>
      <sheetName val="应付福利费主表-2"/>
      <sheetName val="福利费明细"/>
      <sheetName val="预提费用主表-1"/>
      <sheetName val="预提费用主表-2"/>
      <sheetName val="预提费用明细表"/>
      <sheetName val="部分预提"/>
      <sheetName val="预提发生额分析"/>
      <sheetName val="其他业务利润主表-1"/>
      <sheetName val="其他业务利润主表-2"/>
      <sheetName val="其他利润明细"/>
      <sheetName val="其他利润明细-内部"/>
      <sheetName val="营业外收支主表-1"/>
      <sheetName val="营业外收入主表-2"/>
      <sheetName val="营业外收入明细"/>
      <sheetName val="营业外支出明细"/>
      <sheetName val="长期投资主表-1"/>
      <sheetName val="长期投资主表-2"/>
      <sheetName val="长期股权投资明细表√"/>
      <sheetName val="费用内控描述"/>
      <sheetName val="管理费用主表-1"/>
      <sheetName val="管理费用主表-2"/>
      <sheetName val="管理费用"/>
      <sheetName val="技术开发费"/>
      <sheetName val="销售费用主表-1"/>
      <sheetName val="销售费用主表-2"/>
      <sheetName val="销售费用"/>
      <sheetName val="应收票据主表-1"/>
      <sheetName val="应收票据主表-2"/>
      <sheetName val="应收票据明细表"/>
      <sheetName val="应付票据主表-1"/>
      <sheetName val="应付票据主表-2"/>
      <sheetName val="应付票据明细表"/>
      <sheetName val="应付股利主表-1"/>
      <sheetName val="应付股利主表-2"/>
      <sheetName val="应付股利明细表"/>
      <sheetName val="实收资本主表-1"/>
      <sheetName val="实收资本主表-2"/>
      <sheetName val="实收资本明细表"/>
      <sheetName val="资本公积主表-1"/>
      <sheetName val="资本公积主表-2"/>
      <sheetName val="资本公积明细表"/>
      <sheetName val="盈余公积主表-1"/>
      <sheetName val="盈余公积主表-2"/>
      <sheetName val="盈余公积明细表"/>
      <sheetName val="长期应付款主表-1"/>
      <sheetName val="长期应付款主表-2"/>
      <sheetName val="长期应付款明细表"/>
      <sheetName val="专项应付款主表-1"/>
      <sheetName val="专项应付款主表-2"/>
      <sheetName val="补贴收入主表-1"/>
      <sheetName val="补贴收入主表-2"/>
      <sheetName val="补贴收入明细"/>
      <sheetName val="所得税"/>
      <sheetName val="财政供养人员增幅"/>
      <sheetName val="POWER ASSUMPTIONS"/>
      <sheetName val="FY02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量对比"/>
      <sheetName val="毛利"/>
      <sheetName val="月"/>
      <sheetName val="收入"/>
      <sheetName val="成本"/>
      <sheetName val="倒扎表03"/>
      <sheetName val="Sheet2"/>
      <sheetName val="产品销售收入成本明细表（合同）"/>
      <sheetName val="Toolbox"/>
      <sheetName val="GD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库龄统计"/>
      <sheetName val="设备采购05"/>
      <sheetName val="设备采购04"/>
      <sheetName val="设备采购03"/>
      <sheetName val="设备采购02"/>
      <sheetName val="设备采购01"/>
      <sheetName val="村级支出"/>
      <sheetName val="内部往来"/>
      <sheetName val="一般预算收入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FSM"/>
      <sheetName val="FS"/>
      <sheetName val="合并H"/>
      <sheetName val="HH"/>
      <sheetName val="HF"/>
      <sheetName val="坏帐"/>
      <sheetName val="合并底稿"/>
      <sheetName val="本部合并B"/>
      <sheetName val="BH"/>
      <sheetName val="BF"/>
      <sheetName val="研究YJ"/>
      <sheetName val="YJH"/>
      <sheetName val="YJF"/>
      <sheetName val="外贸W"/>
      <sheetName val="WH"/>
      <sheetName val="WF"/>
      <sheetName val="韵美Y"/>
      <sheetName val="YH"/>
      <sheetName val="YF"/>
      <sheetName val="强磁QC"/>
      <sheetName val="QH"/>
      <sheetName val="QF"/>
      <sheetName val="本部Z"/>
      <sheetName val="ZH"/>
      <sheetName val="ZF"/>
      <sheetName val="准备和所得税"/>
      <sheetName val="投资收益"/>
      <sheetName val="事业S"/>
      <sheetName val="SH"/>
      <sheetName val="SF"/>
      <sheetName val="结算J"/>
      <sheetName val="JH"/>
      <sheetName val="JF"/>
      <sheetName val="资产附注"/>
      <sheetName val="负债损益附注"/>
      <sheetName val="数量对比"/>
      <sheetName val="FY02"/>
      <sheetName val="其他利润明细"/>
      <sheetName val="科目余额表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汇总报价"/>
      <sheetName val="网点报价"/>
      <sheetName val="数量明细"/>
      <sheetName val="统计"/>
      <sheetName val="列表"/>
      <sheetName val="设备采购01"/>
      <sheetName val="设备采购02"/>
      <sheetName val="设备采购03"/>
      <sheetName val="封面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8年考核表"/>
      <sheetName val="GDP"/>
      <sheetName val="设备采购01"/>
      <sheetName val="设备采购02"/>
      <sheetName val="设备采购03"/>
      <sheetName val="公检法司编制"/>
      <sheetName val="行政编制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G.1R-Shou COP Gf"/>
      <sheetName val="列表"/>
      <sheetName val="本部"/>
      <sheetName val="FSM"/>
      <sheetName val="合计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2008年考核表"/>
      <sheetName val="一般预算收入"/>
      <sheetName val="列表"/>
      <sheetName val="DAT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Toolbox"/>
      <sheetName val="本年收入合计"/>
      <sheetName val="工商税收"/>
      <sheetName val="2008年考核表"/>
      <sheetName val="调用表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产品销售收入成本明细表（合同）"/>
      <sheetName val="产品销售成本.dbf"/>
      <sheetName val="Sheet3"/>
      <sheetName val="收入成本测算"/>
      <sheetName val="零星合同—L"/>
      <sheetName val="成套合同—X"/>
      <sheetName val="软启动器—R"/>
      <sheetName val="软启动器—M"/>
      <sheetName val="基本生产明细账"/>
      <sheetName val="公检法司编制"/>
      <sheetName val="行政编制"/>
      <sheetName val="本年收入合计"/>
      <sheetName val="编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  <sheetName val="KKKKKKKK"/>
      <sheetName val="XL4Poppy"/>
      <sheetName val="内部往来"/>
      <sheetName val="Financ. Overview"/>
      <sheetName val="Toolbo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财政供养人员增幅"/>
      <sheetName val="合计"/>
      <sheetName val="汇总"/>
      <sheetName val="在产品2001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01销售费用"/>
      <sheetName val="02销售费用"/>
      <sheetName val="fy01"/>
      <sheetName val="FY02"/>
      <sheetName val="02.5发出"/>
      <sheetName val="01.12发出"/>
      <sheetName val="盘点表"/>
      <sheetName val="宽厚普镇板计价"/>
      <sheetName val="普镇板计价"/>
      <sheetName val="25螺纹钢计价"/>
      <sheetName val="16螺纹钢"/>
      <sheetName val="16锰板"/>
      <sheetName val="连铸坯计价"/>
      <sheetName val="宽厚16锰板"/>
      <sheetName val="22螺纹钢"/>
      <sheetName val="02产成品"/>
      <sheetName val="Sheet2"/>
      <sheetName val="Sheet1"/>
      <sheetName val="01产成品"/>
      <sheetName val="01成本"/>
      <sheetName val="02成本"/>
      <sheetName val="其他业务支出"/>
      <sheetName val="产品销售收入成本明细表（合同）"/>
      <sheetName val="DATA"/>
      <sheetName val="汇总"/>
      <sheetName val="农业人口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  <sheetName val="数字视频并帐"/>
      <sheetName val="汇总"/>
      <sheetName val="农业用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财政供养人员增幅"/>
      <sheetName val="FY02"/>
      <sheetName val="调用表"/>
      <sheetName val="人员支出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XL4Poppy"/>
      <sheetName val="GDP"/>
      <sheetName val="在产品2001"/>
      <sheetName val="村级支出"/>
      <sheetName val="本部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封面"/>
      <sheetName val="一般预算收入"/>
      <sheetName val="农业人口"/>
      <sheetName val="FY02"/>
      <sheetName val="行政区划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GDP"/>
      <sheetName val="工商税收"/>
      <sheetName val="农业用地"/>
      <sheetName val="封面"/>
      <sheetName val="基础编码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C01-1"/>
      <sheetName val="公检法司编制"/>
      <sheetName val="行政编制"/>
      <sheetName val="GDP"/>
      <sheetName val="2002年一般预算收入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投资架构一览表"/>
      <sheetName val="DATA"/>
      <sheetName val="人员支出"/>
      <sheetName val="一般预算收入"/>
      <sheetName val="中小学生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数字视频并帐"/>
      <sheetName val="股本变化表"/>
      <sheetName val="原资产负债"/>
      <sheetName val="原损益"/>
      <sheetName val="分工"/>
      <sheetName val="期初调整"/>
      <sheetName val="总部+数字视频年初数"/>
      <sheetName val="资产负债表"/>
      <sheetName val="科目余额表"/>
      <sheetName val="总人口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4年(2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  <sheetName val="数字视频并帐"/>
      <sheetName val="事业发展"/>
      <sheetName val="工商税收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四月份月报"/>
      <sheetName val="公检法司编制"/>
      <sheetName val="行政编制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调整分录"/>
      <sheetName val="生产成本核算"/>
      <sheetName val="存货"/>
      <sheetName val="Sheet2"/>
      <sheetName val="存货明细"/>
      <sheetName val="原材料"/>
      <sheetName val="主原材料"/>
      <sheetName val="产成品"/>
      <sheetName val="在产品2001"/>
      <sheetName val="在产品与产成品核算测试"/>
      <sheetName val="产成品之间分配测试"/>
      <sheetName val="计价测试"/>
      <sheetName val="2000年各存货明细分析"/>
      <sheetName val="2001年各存货明细分析"/>
      <sheetName val="2000年各存货明细2"/>
      <sheetName val="存货2001"/>
      <sheetName val="销售成本"/>
      <sheetName val="生产成本"/>
      <sheetName val="制造费用"/>
      <sheetName val="在产品分配"/>
      <sheetName val="应付帐款"/>
      <sheetName val="Sheet4 (2)"/>
      <sheetName val="Sheet2 (2)"/>
      <sheetName val="预付帐款前五名"/>
      <sheetName val="应付帐款前五名"/>
      <sheetName val="Sheet3 (2)"/>
      <sheetName val="1"/>
      <sheetName val="Sheet4 (3)"/>
      <sheetName val="Sheet2 (3)"/>
      <sheetName val="Sheet3 (3)"/>
      <sheetName val="(4)"/>
      <sheetName val="Sheet4 (4)"/>
      <sheetName val="Sheet2 (4)"/>
      <sheetName val="Sheet3 (4)"/>
      <sheetName val="Sheet1"/>
      <sheetName val="行政区划"/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公检法司编制"/>
      <sheetName val="行政编制"/>
      <sheetName val="在产品2001"/>
      <sheetName val="基础编码"/>
      <sheetName val="数字视频并帐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合计"/>
      <sheetName val="农业人口"/>
      <sheetName val="2002年一般预算收入"/>
      <sheetName val="调用表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用地"/>
      <sheetName val="P1012001"/>
      <sheetName val="编码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  <sheetName val="调用表"/>
      <sheetName val="C01-1"/>
      <sheetName val="中小学生"/>
      <sheetName val="在产品2001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  <sheetName val="人员支出"/>
      <sheetName val="总人口"/>
      <sheetName val="农业人口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编码"/>
      <sheetName val="资产负债表"/>
      <sheetName val="农业用地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关联方明细表"/>
      <sheetName val="报告资产表"/>
      <sheetName val="报告负债表"/>
      <sheetName val="报告利润表"/>
      <sheetName val="报告现金流量表"/>
      <sheetName val="报告资产减值准备表"/>
      <sheetName val="减值准备过录表"/>
      <sheetName val="cf过录表"/>
      <sheetName val="cf-其他过录表"/>
      <sheetName val="cf调整分录"/>
      <sheetName val="过录表"/>
      <sheetName val="合并抵销"/>
      <sheetName val="汇总抵销"/>
      <sheetName val="本部"/>
      <sheetName val="本部SAD"/>
      <sheetName val="分公司1"/>
      <sheetName val="分公司1SAD"/>
      <sheetName val="分公司2"/>
      <sheetName val="分公司2SAD"/>
      <sheetName val="分公司3"/>
      <sheetName val="分公司3SAD"/>
      <sheetName val="分公司4"/>
      <sheetName val="分公司4SAD"/>
      <sheetName val="分公司5"/>
      <sheetName val="分公司5SAD"/>
      <sheetName val="分公司6"/>
      <sheetName val="分公司6SAD"/>
      <sheetName val="子公司1"/>
      <sheetName val="子公司1SAD"/>
      <sheetName val="子公司2"/>
      <sheetName val="子公司2SAD"/>
      <sheetName val="子公司3"/>
      <sheetName val="子公司3SAD"/>
      <sheetName val="子公司4"/>
      <sheetName val="子公司4SAD"/>
      <sheetName val="2005年未审报表"/>
      <sheetName val="未审合并抵销"/>
      <sheetName val="未审汇总抵销"/>
      <sheetName val="报表模版"/>
      <sheetName val="年审要求"/>
      <sheetName val="期初数核对底稿"/>
      <sheetName val="封面"/>
      <sheetName val="编码"/>
      <sheetName val="产品销售收入成本明细表（合同）"/>
      <sheetName val="事业发展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1-单位基本信息"/>
      <sheetName val="附2-预算单位名称核对表"/>
      <sheetName val="附3-专项对个人和家庭补助申报表"/>
      <sheetName val="附4-专项经费申报表"/>
      <sheetName val="附5-非税收入征收及支出计划表"/>
      <sheetName val="附6-政府采购预算表"/>
      <sheetName val="附7-政府购买服务预算表"/>
      <sheetName val="附8-专项资金预算绩效目标申报表"/>
      <sheetName val="附9-部门整体绩效目标申报表"/>
      <sheetName val="综合成本分析01.01-0205"/>
      <sheetName val="FY02"/>
      <sheetName val="#REF"/>
      <sheetName val="关联方一览表"/>
      <sheetName val="合并抵销或调整分录（1）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00__x0000__x0000__x0000__x0"/>
      <sheetName val="#REF!"/>
      <sheetName val="_x005f_x0000__x005f_x0000__x005"/>
      <sheetName val="_x005f_x005f_x005f_x0000__x005f"/>
      <sheetName val="1-4余额表"/>
      <sheetName val="_x005f_x005f_x005f_x005f_x005f_"/>
      <sheetName val=""/>
      <sheetName val="_x0000__x0000__x005"/>
      <sheetName val="_x005f_x0000__x005f"/>
      <sheetName val="_x0000__x005f"/>
      <sheetName val="_x005f_x005f_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  <sheetName val="农业人口"/>
      <sheetName val="四月份月报"/>
      <sheetName val="人员支出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资产负债表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人员支出"/>
      <sheetName val="基础编码"/>
      <sheetName val="事业发展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本部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行政区划"/>
      <sheetName val="P1012001"/>
      <sheetName val="四月份月报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基础编码"/>
      <sheetName val="中小学生"/>
      <sheetName val="行政区划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平衡表 (财力对比)"/>
      <sheetName val="支出增量对比表"/>
      <sheetName val="减少支出项目表"/>
      <sheetName val="其他零星增支项目表"/>
      <sheetName val="整合资金安排项目汇总表"/>
      <sheetName val="建议暂不安排项目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总表"/>
      <sheetName val="基金附表1  土地出让金预算"/>
      <sheetName val="2019年商住用地计划供地表"/>
      <sheetName val="基金附表1-1  创卫到单位"/>
      <sheetName val="基金附表1-3  城乡环卫一体化PPP项目测算"/>
      <sheetName val="基金附表2  城市基础设施配套费"/>
      <sheetName val="基金附表3  污水处理费"/>
      <sheetName val="综合成本分析01.01-0205"/>
      <sheetName val="FY02"/>
      <sheetName val="SW-TEO"/>
      <sheetName val="关联方一览表"/>
      <sheetName val="同方2004附注模板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休息"/>
      <sheetName val="您好"/>
      <sheetName val="首页"/>
      <sheetName val="报表格式"/>
      <sheetName val="汇总底稿 资产负债表"/>
      <sheetName val="汇总底稿 利润表"/>
      <sheetName val="汇总底稿 现金流量表"/>
      <sheetName val="合并抵销或调整分录（1）"/>
      <sheetName val="合并抵销或调整分录（2）"/>
      <sheetName val="客户报出-资产负债表"/>
      <sheetName val="1"/>
      <sheetName val="客户报出-利润表"/>
      <sheetName val="2"/>
      <sheetName val=" "/>
      <sheetName val="客户报出-现金流量表"/>
      <sheetName val="3"/>
      <sheetName val="所有者权益增减变动表"/>
      <sheetName val="试算平衡表-期末数"/>
      <sheetName val="试算平衡表-期初数"/>
      <sheetName val="试算平衡表-现金流量表"/>
      <sheetName val="报表分析-资产负债表"/>
      <sheetName val="报表分析-利润表"/>
      <sheetName val="财务比率分析表"/>
      <sheetName val="审定表"/>
      <sheetName val="合并抵销分录指引"/>
      <sheetName val="审定表模板"/>
      <sheetName val="正式版信息"/>
      <sheetName val="使用说明"/>
      <sheetName val="综合成本分析01.01-0205"/>
      <sheetName val="FY02"/>
      <sheetName val="#REF"/>
      <sheetName val="2008年考核表"/>
      <sheetName val="T02"/>
      <sheetName val="eqpmad2"/>
      <sheetName val="信息技术资本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母公司账套名称"/>
      <sheetName val="关联方一览表"/>
      <sheetName val="合并对帐表"/>
      <sheetName val="非合并关联往来"/>
      <sheetName val="非合并关联交易-资金占用"/>
      <sheetName val="非合并关联交易-销售商品"/>
      <sheetName val="非合并关联交易-提供劳务"/>
      <sheetName val="非合并关联交易-采购物资"/>
      <sheetName val="非合并关联交易-接受劳务"/>
      <sheetName val="非合并关联交易-销售商品以外其他资产"/>
      <sheetName val="非合并关联交易-购买商品以外其他资产"/>
      <sheetName val="非合并关联交易-资产租入"/>
      <sheetName val="非合并关联交易-资产出租"/>
      <sheetName val="非合并关联交易-技术转让"/>
      <sheetName val="非合并关联交易-商标许可"/>
      <sheetName val="非合并关联交易-研发项目转移"/>
      <sheetName val="非合并关联交易-综合管理服务"/>
      <sheetName val="非合并关联交易-业务合作"/>
      <sheetName val="减值准备"/>
      <sheetName val="货币资金"/>
      <sheetName val="短期投资"/>
      <sheetName val="应收票据"/>
      <sheetName val="应收票据质押"/>
      <sheetName val="应收账款"/>
      <sheetName val="应收账款前5名"/>
      <sheetName val="其他应收款"/>
      <sheetName val="其他应收款前5名"/>
      <sheetName val="预付账款"/>
      <sheetName val="存货"/>
      <sheetName val="待摊费用"/>
      <sheetName val="长期股权投资"/>
      <sheetName val="股权投资差额"/>
      <sheetName val="固定资产"/>
      <sheetName val="在建工程"/>
      <sheetName val="在建工程减值准备"/>
      <sheetName val="无形资产"/>
      <sheetName val="无形资产减值准备"/>
      <sheetName val="长期待摊费用"/>
      <sheetName val="短期借款"/>
      <sheetName val="短期借款-逾期"/>
      <sheetName val="提供担保"/>
      <sheetName val="应付票据"/>
      <sheetName val="应付账款"/>
      <sheetName val="预收账款"/>
      <sheetName val="应付股利"/>
      <sheetName val="应交税金"/>
      <sheetName val="其他应交款"/>
      <sheetName val="其他应付款"/>
      <sheetName val="预提费用"/>
      <sheetName val="一年内到期的长期负债"/>
      <sheetName val="一年内到期的长期借款-逾期"/>
      <sheetName val="长期借款"/>
      <sheetName val="专项应付款"/>
      <sheetName val="主营业务收入前5名"/>
      <sheetName val="主营业务税金及附加"/>
      <sheetName val="其他业务利润"/>
      <sheetName val="财务费用"/>
      <sheetName val="投资收益"/>
      <sheetName val="补贴收入"/>
      <sheetName val="营业外收支"/>
      <sheetName val="营业外收支03"/>
      <sheetName val="利润表补充资料"/>
      <sheetName val="非经常性损益"/>
      <sheetName val="#REF"/>
      <sheetName val="同方2004附注模板"/>
      <sheetName val="母公司报表"/>
      <sheetName val="综合成本分析01.01-0205"/>
      <sheetName val="FY02"/>
      <sheetName val=""/>
      <sheetName val="KKKKKKKK"/>
      <sheetName val="调用表"/>
      <sheetName val="总人口"/>
      <sheetName val="SW-T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02"/>
      <sheetName val="T03"/>
      <sheetName val="T04"/>
      <sheetName val="T12"/>
      <sheetName val="NY"/>
      <sheetName val="DATA"/>
      <sheetName val="T13"/>
      <sheetName val="eqpmad2"/>
      <sheetName val="合并抵销或调整分录（1）"/>
      <sheetName val="江苏苏州本部（中央）"/>
      <sheetName val="Main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总封面"/>
      <sheetName val="目录"/>
      <sheetName val="第一部分"/>
      <sheetName val="平衡表"/>
      <sheetName val="收入预算"/>
      <sheetName val="非税收入预算表"/>
      <sheetName val="提前下达"/>
      <sheetName val="汇总表（自动生成，请不要输入）"/>
      <sheetName val="职业年金表"/>
      <sheetName val="1基本支出表"/>
      <sheetName val="2专项对个人家庭补助支出"/>
      <sheetName val="3项目支出表"/>
      <sheetName val="附1-发展粮油生产专项"/>
      <sheetName val="附2-重大公共卫生 "/>
      <sheetName val="附3-残疾人就业保障金"/>
      <sheetName val="村组织运转经费"/>
      <sheetName val="基层医疗改革收入测算"/>
      <sheetName val="基层医疗改革支出测算（2019）"/>
      <sheetName val="第二部分"/>
      <sheetName val="汇总表"/>
      <sheetName val="基金附表1  土地出让金预算"/>
      <sheetName val="2019年商住用地计划供地表"/>
      <sheetName val="基金附表1-1  创卫到单位"/>
      <sheetName val="基金附表1-2  城乡环卫一体化PPP项目测算"/>
      <sheetName val="基金附表2  城市基础设施配套费"/>
      <sheetName val="基金附表3  污水处理费"/>
      <sheetName val="第三部分"/>
      <sheetName val="社保基金预算表"/>
      <sheetName val="第四部分"/>
      <sheetName val="国有资本经营预算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附表四-应收账款"/>
      <sheetName val="附表六-其他应收款"/>
      <sheetName val="附表十-长期债权投资"/>
      <sheetName val="附表十八-应付账款 "/>
      <sheetName val="附表二十-预收账款 "/>
      <sheetName val="附表二十一-其他应付款"/>
      <sheetName val="附表二十五-预提费用"/>
      <sheetName val="2008年考核表"/>
      <sheetName val="Erection"/>
      <sheetName val="综合成本分析01.01-020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主营收入，成本"/>
      <sheetName val="毛利分析"/>
      <sheetName val="各月毛利率分析(总厂）"/>
      <sheetName val="各月毛利率分析（新区）"/>
      <sheetName val="各月毛利率分析（老厂区）"/>
      <sheetName val="各月产品销售分析（总厂）"/>
      <sheetName val="销售前5"/>
      <sheetName val="倒扎表"/>
      <sheetName val="对成本结转进行详细测试"/>
      <sheetName val="成本抽凭"/>
      <sheetName val="主营业务税金及附加"/>
      <sheetName val="调用表"/>
      <sheetName val="Open"/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I4" sqref="I4"/>
    </sheetView>
  </sheetViews>
  <sheetFormatPr defaultColWidth="9.00390625" defaultRowHeight="14.25"/>
  <cols>
    <col min="1" max="1" width="31.75390625" style="72" customWidth="1"/>
    <col min="2" max="2" width="26.875" style="72" customWidth="1"/>
    <col min="3" max="3" width="26.875" style="73" customWidth="1"/>
    <col min="4" max="244" width="9.00390625" style="72" customWidth="1"/>
    <col min="245" max="16384" width="9.00390625" style="45" customWidth="1"/>
  </cols>
  <sheetData>
    <row r="1" spans="1:3" ht="32.25" customHeight="1">
      <c r="A1" s="74" t="s">
        <v>2234</v>
      </c>
      <c r="B1" s="74"/>
      <c r="C1" s="74"/>
    </row>
    <row r="2" ht="15">
      <c r="C2" s="75" t="s">
        <v>2202</v>
      </c>
    </row>
    <row r="3" spans="1:3" ht="27.75" customHeight="1">
      <c r="A3" s="76" t="s">
        <v>2235</v>
      </c>
      <c r="B3" s="77"/>
      <c r="C3" s="77"/>
    </row>
    <row r="4" spans="1:3" ht="25.5" customHeight="1">
      <c r="A4" s="76" t="s">
        <v>2204</v>
      </c>
      <c r="B4" s="78" t="s">
        <v>2205</v>
      </c>
      <c r="C4" s="78" t="s">
        <v>2206</v>
      </c>
    </row>
    <row r="5" spans="1:3" ht="21" customHeight="1">
      <c r="A5" s="77"/>
      <c r="B5" s="78" t="s">
        <v>2207</v>
      </c>
      <c r="C5" s="78" t="s">
        <v>2127</v>
      </c>
    </row>
    <row r="6" spans="1:3" ht="24.75" customHeight="1">
      <c r="A6" s="79" t="s">
        <v>2236</v>
      </c>
      <c r="B6" s="80">
        <f>B7+B8</f>
        <v>1915</v>
      </c>
      <c r="C6" s="80">
        <f>C7+C8</f>
        <v>2406</v>
      </c>
    </row>
    <row r="7" spans="1:3" ht="24.75" customHeight="1">
      <c r="A7" s="79" t="s">
        <v>2237</v>
      </c>
      <c r="B7" s="80">
        <v>1915</v>
      </c>
      <c r="C7" s="80">
        <v>2406</v>
      </c>
    </row>
    <row r="8" spans="1:3" ht="24.75" customHeight="1">
      <c r="A8" s="79" t="s">
        <v>2238</v>
      </c>
      <c r="B8" s="80"/>
      <c r="C8" s="80"/>
    </row>
    <row r="9" spans="1:3" ht="24.75" customHeight="1">
      <c r="A9" s="79" t="s">
        <v>2239</v>
      </c>
      <c r="B9" s="80">
        <f>B10</f>
        <v>35</v>
      </c>
      <c r="C9" s="80"/>
    </row>
    <row r="10" spans="1:3" ht="24.75" customHeight="1">
      <c r="A10" s="79" t="s">
        <v>2240</v>
      </c>
      <c r="B10" s="80">
        <v>35</v>
      </c>
      <c r="C10" s="80"/>
    </row>
    <row r="11" spans="1:3" ht="24.75" customHeight="1">
      <c r="A11" s="79" t="s">
        <v>2241</v>
      </c>
      <c r="B11" s="80">
        <f>SUM(B12:B18)</f>
        <v>79854</v>
      </c>
      <c r="C11" s="80">
        <f>SUM(C12:C18)</f>
        <v>73700</v>
      </c>
    </row>
    <row r="12" spans="1:3" ht="24.75" customHeight="1">
      <c r="A12" s="79" t="s">
        <v>2242</v>
      </c>
      <c r="B12" s="80">
        <v>75701</v>
      </c>
      <c r="C12" s="80">
        <v>70000</v>
      </c>
    </row>
    <row r="13" spans="1:3" ht="24.75" customHeight="1">
      <c r="A13" s="79" t="s">
        <v>2243</v>
      </c>
      <c r="B13" s="80"/>
      <c r="C13" s="80"/>
    </row>
    <row r="14" spans="1:3" ht="24.75" customHeight="1">
      <c r="A14" s="79" t="s">
        <v>2244</v>
      </c>
      <c r="B14" s="80"/>
      <c r="C14" s="80"/>
    </row>
    <row r="15" spans="1:3" ht="24.75" customHeight="1">
      <c r="A15" s="79" t="s">
        <v>2245</v>
      </c>
      <c r="B15" s="80"/>
      <c r="C15" s="80"/>
    </row>
    <row r="16" spans="1:3" ht="24.75" customHeight="1">
      <c r="A16" s="79" t="s">
        <v>2246</v>
      </c>
      <c r="B16" s="80"/>
      <c r="C16" s="80"/>
    </row>
    <row r="17" spans="1:3" ht="24.75" customHeight="1">
      <c r="A17" s="79" t="s">
        <v>2247</v>
      </c>
      <c r="B17" s="80">
        <v>3496</v>
      </c>
      <c r="C17" s="80">
        <v>3000</v>
      </c>
    </row>
    <row r="18" spans="1:3" ht="24.75" customHeight="1">
      <c r="A18" s="79" t="s">
        <v>2248</v>
      </c>
      <c r="B18" s="80">
        <v>657</v>
      </c>
      <c r="C18" s="80">
        <v>700</v>
      </c>
    </row>
    <row r="19" spans="1:3" ht="24.75" customHeight="1">
      <c r="A19" s="79" t="s">
        <v>2249</v>
      </c>
      <c r="B19" s="80">
        <f>B20+B21</f>
        <v>57</v>
      </c>
      <c r="C19" s="80">
        <f>C20+C21</f>
        <v>63</v>
      </c>
    </row>
    <row r="20" spans="1:3" ht="24.75" customHeight="1">
      <c r="A20" s="79" t="s">
        <v>2250</v>
      </c>
      <c r="B20" s="80">
        <v>10</v>
      </c>
      <c r="C20" s="80">
        <v>63</v>
      </c>
    </row>
    <row r="21" spans="1:3" ht="24.75" customHeight="1">
      <c r="A21" s="79" t="s">
        <v>2251</v>
      </c>
      <c r="B21" s="80">
        <v>47</v>
      </c>
      <c r="C21" s="80"/>
    </row>
    <row r="22" spans="1:3" ht="24.75" customHeight="1">
      <c r="A22" s="79" t="s">
        <v>2252</v>
      </c>
      <c r="B22" s="80"/>
      <c r="C22" s="80"/>
    </row>
    <row r="23" spans="1:3" ht="24.75" customHeight="1">
      <c r="A23" s="79" t="s">
        <v>2253</v>
      </c>
      <c r="B23" s="80"/>
      <c r="C23" s="80"/>
    </row>
    <row r="24" spans="1:3" ht="24.75" customHeight="1">
      <c r="A24" s="79" t="s">
        <v>2254</v>
      </c>
      <c r="B24" s="80"/>
      <c r="C24" s="80"/>
    </row>
    <row r="25" spans="1:3" ht="24.75" customHeight="1">
      <c r="A25" s="79" t="s">
        <v>2255</v>
      </c>
      <c r="B25" s="80"/>
      <c r="C25" s="80"/>
    </row>
    <row r="26" spans="1:3" ht="24.75" customHeight="1">
      <c r="A26" s="79" t="s">
        <v>2256</v>
      </c>
      <c r="B26" s="80"/>
      <c r="C26" s="80"/>
    </row>
    <row r="27" spans="1:3" ht="24.75" customHeight="1">
      <c r="A27" s="79" t="s">
        <v>2257</v>
      </c>
      <c r="B27" s="80"/>
      <c r="C27" s="80"/>
    </row>
    <row r="28" spans="1:3" ht="24.75" customHeight="1">
      <c r="A28" s="79" t="s">
        <v>2258</v>
      </c>
      <c r="B28" s="80"/>
      <c r="C28" s="80"/>
    </row>
    <row r="29" spans="1:3" ht="24.75" customHeight="1">
      <c r="A29" s="79" t="s">
        <v>2259</v>
      </c>
      <c r="B29" s="80"/>
      <c r="C29" s="80"/>
    </row>
    <row r="30" spans="1:3" ht="24.75" customHeight="1">
      <c r="A30" s="79" t="s">
        <v>2260</v>
      </c>
      <c r="B30" s="80"/>
      <c r="C30" s="80"/>
    </row>
    <row r="31" spans="1:3" ht="24.75" customHeight="1">
      <c r="A31" s="79" t="s">
        <v>2261</v>
      </c>
      <c r="B31" s="80"/>
      <c r="C31" s="80"/>
    </row>
    <row r="32" spans="1:3" ht="24.75" customHeight="1">
      <c r="A32" s="79" t="s">
        <v>2262</v>
      </c>
      <c r="B32" s="80">
        <f>SUM(B33:B34)</f>
        <v>108543</v>
      </c>
      <c r="C32" s="80">
        <f>SUM(C33:C34)</f>
        <v>360</v>
      </c>
    </row>
    <row r="33" spans="1:3" ht="24.75" customHeight="1">
      <c r="A33" s="79" t="s">
        <v>2263</v>
      </c>
      <c r="B33" s="80">
        <v>107900</v>
      </c>
      <c r="C33" s="80">
        <v>340</v>
      </c>
    </row>
    <row r="34" spans="1:3" ht="24.75" customHeight="1">
      <c r="A34" s="79" t="s">
        <v>2264</v>
      </c>
      <c r="B34" s="80">
        <v>643</v>
      </c>
      <c r="C34" s="80">
        <v>20</v>
      </c>
    </row>
    <row r="35" spans="1:3" ht="24.75" customHeight="1">
      <c r="A35" s="79" t="s">
        <v>2265</v>
      </c>
      <c r="B35" s="80">
        <v>6029</v>
      </c>
      <c r="C35" s="80">
        <v>25000</v>
      </c>
    </row>
    <row r="36" spans="1:3" ht="24.75" customHeight="1">
      <c r="A36" s="79" t="s">
        <v>2266</v>
      </c>
      <c r="B36" s="80">
        <f>B6+B9+B11+B19+B22+B26+B30+B32+B35</f>
        <v>196433</v>
      </c>
      <c r="C36" s="80">
        <f>C6+C9+C11+C19+C22+C26+C30+C32+C35</f>
        <v>101529</v>
      </c>
    </row>
    <row r="37" spans="1:3" ht="24.75" customHeight="1">
      <c r="A37" s="79" t="s">
        <v>2267</v>
      </c>
      <c r="B37" s="79"/>
      <c r="C37" s="80"/>
    </row>
    <row r="38" spans="1:3" ht="24.75" customHeight="1">
      <c r="A38" s="79" t="s">
        <v>2268</v>
      </c>
      <c r="B38" s="79"/>
      <c r="C38" s="80"/>
    </row>
    <row r="39" spans="1:3" ht="24.75" customHeight="1">
      <c r="A39" s="79" t="s">
        <v>2269</v>
      </c>
      <c r="B39" s="79"/>
      <c r="C39" s="80"/>
    </row>
    <row r="40" spans="1:3" ht="24.75" customHeight="1">
      <c r="A40" s="79" t="s">
        <v>2270</v>
      </c>
      <c r="B40" s="79"/>
      <c r="C40" s="80"/>
    </row>
    <row r="41" spans="1:3" ht="24.75" customHeight="1">
      <c r="A41" s="79" t="s">
        <v>2271</v>
      </c>
      <c r="B41" s="80"/>
      <c r="C41" s="80">
        <v>25000</v>
      </c>
    </row>
    <row r="42" spans="1:3" ht="24.75" customHeight="1">
      <c r="A42" s="79" t="s">
        <v>2272</v>
      </c>
      <c r="B42" s="80"/>
      <c r="C42" s="80"/>
    </row>
    <row r="43" spans="1:3" ht="24.75" customHeight="1">
      <c r="A43" s="79" t="s">
        <v>2273</v>
      </c>
      <c r="B43" s="80">
        <f>B36+B37+B41+B42</f>
        <v>196433</v>
      </c>
      <c r="C43" s="80">
        <f>C36+C37+C41+C42</f>
        <v>126529</v>
      </c>
    </row>
    <row r="44" ht="24.75" customHeight="1"/>
  </sheetData>
  <sheetProtection/>
  <mergeCells count="3">
    <mergeCell ref="A1:C1"/>
    <mergeCell ref="A3:C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="115" zoomScaleNormal="115" workbookViewId="0" topLeftCell="A1">
      <selection activeCell="A1" sqref="A1:D1"/>
    </sheetView>
  </sheetViews>
  <sheetFormatPr defaultColWidth="9.125" defaultRowHeight="14.25"/>
  <cols>
    <col min="1" max="1" width="56.25390625" style="94" customWidth="1"/>
    <col min="2" max="3" width="22.375" style="94" customWidth="1"/>
    <col min="4" max="4" width="24.75390625" style="94" customWidth="1"/>
    <col min="5" max="251" width="9.125" style="94" customWidth="1"/>
    <col min="252" max="252" width="29.625" style="94" customWidth="1"/>
    <col min="253" max="16384" width="9.125" style="94" customWidth="1"/>
  </cols>
  <sheetData>
    <row r="1" spans="1:4" s="94" customFormat="1" ht="33" customHeight="1">
      <c r="A1" s="95" t="s">
        <v>2274</v>
      </c>
      <c r="B1" s="95"/>
      <c r="C1" s="95"/>
      <c r="D1" s="95"/>
    </row>
    <row r="2" spans="1:4" s="94" customFormat="1" ht="19.5" customHeight="1">
      <c r="A2" s="96"/>
      <c r="C2" s="97"/>
      <c r="D2" s="98" t="s">
        <v>1</v>
      </c>
    </row>
    <row r="3" spans="1:4" s="94" customFormat="1" ht="36" customHeight="1">
      <c r="A3" s="99" t="s">
        <v>2275</v>
      </c>
      <c r="B3" s="100" t="s">
        <v>2276</v>
      </c>
      <c r="C3" s="100" t="s">
        <v>2277</v>
      </c>
      <c r="D3" s="101" t="s">
        <v>2278</v>
      </c>
    </row>
    <row r="4" spans="1:4" s="94" customFormat="1" ht="19.5" customHeight="1">
      <c r="A4" s="102" t="s">
        <v>2279</v>
      </c>
      <c r="B4" s="103"/>
      <c r="C4" s="104"/>
      <c r="D4" s="105"/>
    </row>
    <row r="5" spans="1:4" s="94" customFormat="1" ht="19.5" customHeight="1">
      <c r="A5" s="102" t="s">
        <v>2280</v>
      </c>
      <c r="B5" s="106"/>
      <c r="C5" s="104"/>
      <c r="D5" s="105"/>
    </row>
    <row r="6" spans="1:4" s="94" customFormat="1" ht="19.5" customHeight="1">
      <c r="A6" s="102" t="s">
        <v>2281</v>
      </c>
      <c r="B6" s="106"/>
      <c r="C6" s="104"/>
      <c r="D6" s="105"/>
    </row>
    <row r="7" spans="1:4" s="94" customFormat="1" ht="19.5" customHeight="1">
      <c r="A7" s="102" t="s">
        <v>2282</v>
      </c>
      <c r="B7" s="106"/>
      <c r="C7" s="104"/>
      <c r="D7" s="105"/>
    </row>
    <row r="8" spans="1:4" s="94" customFormat="1" ht="19.5" customHeight="1">
      <c r="A8" s="102" t="s">
        <v>2283</v>
      </c>
      <c r="B8" s="106">
        <v>3600</v>
      </c>
      <c r="C8" s="107">
        <v>2469</v>
      </c>
      <c r="D8" s="105">
        <f>C8/B8</f>
        <v>0.6858333333333333</v>
      </c>
    </row>
    <row r="9" spans="1:4" s="94" customFormat="1" ht="19.5" customHeight="1">
      <c r="A9" s="108" t="s">
        <v>2284</v>
      </c>
      <c r="B9" s="106">
        <f>1245+90</f>
        <v>1335</v>
      </c>
      <c r="C9" s="107">
        <v>340</v>
      </c>
      <c r="D9" s="105">
        <f>C9/B9</f>
        <v>0.2546816479400749</v>
      </c>
    </row>
    <row r="10" spans="1:4" s="94" customFormat="1" ht="19.5" customHeight="1">
      <c r="A10" s="109" t="s">
        <v>2285</v>
      </c>
      <c r="B10" s="110">
        <f>B4+B5+B6+B7+B8+B9</f>
        <v>4935</v>
      </c>
      <c r="C10" s="110">
        <f>C4+C5+C6+C7+C8+C9</f>
        <v>2809</v>
      </c>
      <c r="D10" s="105">
        <f>C10/B10</f>
        <v>0.5691995947315096</v>
      </c>
    </row>
    <row r="11" spans="1:3" s="94" customFormat="1" ht="13.5">
      <c r="A11" s="96"/>
      <c r="C11" s="9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5"/>
  <sheetViews>
    <sheetView workbookViewId="0" topLeftCell="A1">
      <selection activeCell="F22" sqref="F22"/>
    </sheetView>
  </sheetViews>
  <sheetFormatPr defaultColWidth="6.75390625" defaultRowHeight="14.25"/>
  <cols>
    <col min="1" max="1" width="46.625" style="81" customWidth="1"/>
    <col min="2" max="3" width="22.375" style="81" customWidth="1"/>
    <col min="4" max="4" width="24.75390625" style="81" customWidth="1"/>
    <col min="5" max="7" width="9.00390625" style="81" customWidth="1"/>
    <col min="8" max="8" width="5.625" style="81" customWidth="1"/>
    <col min="9" max="9" width="0.74609375" style="81" customWidth="1"/>
    <col min="10" max="10" width="10.125" style="81" customWidth="1"/>
    <col min="11" max="11" width="5.875" style="81" customWidth="1"/>
    <col min="12" max="16384" width="6.75390625" style="81" customWidth="1"/>
  </cols>
  <sheetData>
    <row r="1" spans="1:254" ht="33" customHeight="1">
      <c r="A1" s="82" t="s">
        <v>2286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</row>
    <row r="2" spans="1:254" ht="19.5" customHeight="1">
      <c r="A2" s="85"/>
      <c r="B2" s="86"/>
      <c r="C2" s="86"/>
      <c r="D2" s="87" t="s">
        <v>2287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</row>
    <row r="3" spans="1:254" ht="36" customHeight="1">
      <c r="A3" s="89" t="s">
        <v>2288</v>
      </c>
      <c r="B3" s="89" t="s">
        <v>2289</v>
      </c>
      <c r="C3" s="89" t="s">
        <v>2290</v>
      </c>
      <c r="D3" s="89" t="s">
        <v>2291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93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</row>
    <row r="4" spans="1:4" s="81" customFormat="1" ht="19.5" customHeight="1">
      <c r="A4" s="90" t="s">
        <v>2292</v>
      </c>
      <c r="B4" s="91">
        <v>4935</v>
      </c>
      <c r="C4" s="91">
        <v>2809</v>
      </c>
      <c r="D4" s="92">
        <f>C4/B4</f>
        <v>0.5691995947315096</v>
      </c>
    </row>
    <row r="5" spans="1:254" ht="19.5" customHeight="1">
      <c r="A5" s="89" t="s">
        <v>2293</v>
      </c>
      <c r="B5" s="91">
        <f>B4</f>
        <v>4935</v>
      </c>
      <c r="C5" s="91">
        <f>C4</f>
        <v>2809</v>
      </c>
      <c r="D5" s="92">
        <f>C5/B5</f>
        <v>0.5691995947315096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93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36">
      <selection activeCell="A2" sqref="A2"/>
    </sheetView>
  </sheetViews>
  <sheetFormatPr defaultColWidth="9.00390625" defaultRowHeight="14.25"/>
  <cols>
    <col min="1" max="1" width="31.75390625" style="72" customWidth="1"/>
    <col min="2" max="2" width="26.875" style="72" customWidth="1"/>
    <col min="3" max="3" width="26.875" style="73" customWidth="1"/>
    <col min="4" max="244" width="9.00390625" style="72" customWidth="1"/>
    <col min="245" max="16384" width="9.00390625" style="45" customWidth="1"/>
  </cols>
  <sheetData>
    <row r="1" spans="1:3" ht="32.25" customHeight="1">
      <c r="A1" s="74" t="s">
        <v>2294</v>
      </c>
      <c r="B1" s="74"/>
      <c r="C1" s="74"/>
    </row>
    <row r="2" ht="15">
      <c r="C2" s="75" t="s">
        <v>2202</v>
      </c>
    </row>
    <row r="3" spans="1:3" ht="27.75" customHeight="1">
      <c r="A3" s="76" t="s">
        <v>2235</v>
      </c>
      <c r="B3" s="77"/>
      <c r="C3" s="77"/>
    </row>
    <row r="4" spans="1:3" ht="25.5" customHeight="1">
      <c r="A4" s="76" t="s">
        <v>2204</v>
      </c>
      <c r="B4" s="78" t="s">
        <v>2205</v>
      </c>
      <c r="C4" s="78" t="s">
        <v>2206</v>
      </c>
    </row>
    <row r="5" spans="1:3" ht="21" customHeight="1">
      <c r="A5" s="77"/>
      <c r="B5" s="78" t="s">
        <v>2207</v>
      </c>
      <c r="C5" s="78" t="s">
        <v>2127</v>
      </c>
    </row>
    <row r="6" spans="1:3" ht="24.75" customHeight="1">
      <c r="A6" s="79" t="s">
        <v>2236</v>
      </c>
      <c r="B6" s="80">
        <f>B7+B8</f>
        <v>1915</v>
      </c>
      <c r="C6" s="80">
        <f>C7+C8</f>
        <v>2406</v>
      </c>
    </row>
    <row r="7" spans="1:3" ht="24.75" customHeight="1">
      <c r="A7" s="79" t="s">
        <v>2237</v>
      </c>
      <c r="B7" s="80">
        <v>1915</v>
      </c>
      <c r="C7" s="80">
        <v>2406</v>
      </c>
    </row>
    <row r="8" spans="1:3" ht="24.75" customHeight="1">
      <c r="A8" s="79" t="s">
        <v>2238</v>
      </c>
      <c r="B8" s="80"/>
      <c r="C8" s="80"/>
    </row>
    <row r="9" spans="1:3" ht="24.75" customHeight="1">
      <c r="A9" s="79" t="s">
        <v>2239</v>
      </c>
      <c r="B9" s="80">
        <f>B10</f>
        <v>35</v>
      </c>
      <c r="C9" s="80"/>
    </row>
    <row r="10" spans="1:3" ht="24.75" customHeight="1">
      <c r="A10" s="79" t="s">
        <v>2240</v>
      </c>
      <c r="B10" s="80">
        <v>35</v>
      </c>
      <c r="C10" s="80"/>
    </row>
    <row r="11" spans="1:3" ht="24.75" customHeight="1">
      <c r="A11" s="79" t="s">
        <v>2241</v>
      </c>
      <c r="B11" s="80">
        <f>SUM(B12:B18)</f>
        <v>79854</v>
      </c>
      <c r="C11" s="80">
        <f>SUM(C12:C18)</f>
        <v>73700</v>
      </c>
    </row>
    <row r="12" spans="1:3" ht="24.75" customHeight="1">
      <c r="A12" s="79" t="s">
        <v>2242</v>
      </c>
      <c r="B12" s="80">
        <v>75701</v>
      </c>
      <c r="C12" s="80">
        <v>70000</v>
      </c>
    </row>
    <row r="13" spans="1:3" ht="24.75" customHeight="1">
      <c r="A13" s="79" t="s">
        <v>2243</v>
      </c>
      <c r="B13" s="80"/>
      <c r="C13" s="80"/>
    </row>
    <row r="14" spans="1:3" ht="24.75" customHeight="1">
      <c r="A14" s="79" t="s">
        <v>2244</v>
      </c>
      <c r="B14" s="80"/>
      <c r="C14" s="80"/>
    </row>
    <row r="15" spans="1:3" ht="24.75" customHeight="1">
      <c r="A15" s="79" t="s">
        <v>2245</v>
      </c>
      <c r="B15" s="80"/>
      <c r="C15" s="80"/>
    </row>
    <row r="16" spans="1:3" ht="24.75" customHeight="1">
      <c r="A16" s="79" t="s">
        <v>2246</v>
      </c>
      <c r="B16" s="80"/>
      <c r="C16" s="80"/>
    </row>
    <row r="17" spans="1:3" ht="24.75" customHeight="1">
      <c r="A17" s="79" t="s">
        <v>2247</v>
      </c>
      <c r="B17" s="80">
        <v>3496</v>
      </c>
      <c r="C17" s="80">
        <v>3000</v>
      </c>
    </row>
    <row r="18" spans="1:3" ht="24.75" customHeight="1">
      <c r="A18" s="79" t="s">
        <v>2248</v>
      </c>
      <c r="B18" s="80">
        <v>657</v>
      </c>
      <c r="C18" s="80">
        <v>700</v>
      </c>
    </row>
    <row r="19" spans="1:3" ht="24.75" customHeight="1">
      <c r="A19" s="79" t="s">
        <v>2249</v>
      </c>
      <c r="B19" s="80">
        <f>B20+B21</f>
        <v>57</v>
      </c>
      <c r="C19" s="80">
        <f>C20+C21</f>
        <v>63</v>
      </c>
    </row>
    <row r="20" spans="1:3" ht="24.75" customHeight="1">
      <c r="A20" s="79" t="s">
        <v>2250</v>
      </c>
      <c r="B20" s="80">
        <v>10</v>
      </c>
      <c r="C20" s="80">
        <v>63</v>
      </c>
    </row>
    <row r="21" spans="1:3" ht="24.75" customHeight="1">
      <c r="A21" s="79" t="s">
        <v>2251</v>
      </c>
      <c r="B21" s="80">
        <v>47</v>
      </c>
      <c r="C21" s="80"/>
    </row>
    <row r="22" spans="1:3" ht="24.75" customHeight="1">
      <c r="A22" s="79" t="s">
        <v>2252</v>
      </c>
      <c r="B22" s="80"/>
      <c r="C22" s="80"/>
    </row>
    <row r="23" spans="1:3" ht="24.75" customHeight="1">
      <c r="A23" s="79" t="s">
        <v>2253</v>
      </c>
      <c r="B23" s="80"/>
      <c r="C23" s="80"/>
    </row>
    <row r="24" spans="1:3" ht="24.75" customHeight="1">
      <c r="A24" s="79" t="s">
        <v>2254</v>
      </c>
      <c r="B24" s="80"/>
      <c r="C24" s="80"/>
    </row>
    <row r="25" spans="1:3" ht="24.75" customHeight="1">
      <c r="A25" s="79" t="s">
        <v>2255</v>
      </c>
      <c r="B25" s="80"/>
      <c r="C25" s="80"/>
    </row>
    <row r="26" spans="1:3" ht="24.75" customHeight="1">
      <c r="A26" s="79" t="s">
        <v>2256</v>
      </c>
      <c r="B26" s="80"/>
      <c r="C26" s="80"/>
    </row>
    <row r="27" spans="1:3" ht="24.75" customHeight="1">
      <c r="A27" s="79" t="s">
        <v>2257</v>
      </c>
      <c r="B27" s="80"/>
      <c r="C27" s="80"/>
    </row>
    <row r="28" spans="1:3" ht="24.75" customHeight="1">
      <c r="A28" s="79" t="s">
        <v>2258</v>
      </c>
      <c r="B28" s="80"/>
      <c r="C28" s="80"/>
    </row>
    <row r="29" spans="1:3" ht="24.75" customHeight="1">
      <c r="A29" s="79" t="s">
        <v>2259</v>
      </c>
      <c r="B29" s="80"/>
      <c r="C29" s="80"/>
    </row>
    <row r="30" spans="1:3" ht="24.75" customHeight="1">
      <c r="A30" s="79" t="s">
        <v>2260</v>
      </c>
      <c r="B30" s="80"/>
      <c r="C30" s="80"/>
    </row>
    <row r="31" spans="1:3" ht="24.75" customHeight="1">
      <c r="A31" s="79" t="s">
        <v>2261</v>
      </c>
      <c r="B31" s="80"/>
      <c r="C31" s="80"/>
    </row>
    <row r="32" spans="1:3" ht="24.75" customHeight="1">
      <c r="A32" s="79" t="s">
        <v>2262</v>
      </c>
      <c r="B32" s="80">
        <f>SUM(B33:B34)</f>
        <v>108543</v>
      </c>
      <c r="C32" s="80">
        <f>SUM(C33:C34)</f>
        <v>360</v>
      </c>
    </row>
    <row r="33" spans="1:3" ht="24.75" customHeight="1">
      <c r="A33" s="79" t="s">
        <v>2263</v>
      </c>
      <c r="B33" s="80">
        <v>107900</v>
      </c>
      <c r="C33" s="80">
        <v>340</v>
      </c>
    </row>
    <row r="34" spans="1:3" ht="24.75" customHeight="1">
      <c r="A34" s="79" t="s">
        <v>2264</v>
      </c>
      <c r="B34" s="80">
        <v>643</v>
      </c>
      <c r="C34" s="80">
        <v>20</v>
      </c>
    </row>
    <row r="35" spans="1:3" ht="24.75" customHeight="1">
      <c r="A35" s="79" t="s">
        <v>2265</v>
      </c>
      <c r="B35" s="80">
        <v>6029</v>
      </c>
      <c r="C35" s="80">
        <v>25000</v>
      </c>
    </row>
    <row r="36" spans="1:3" ht="24.75" customHeight="1">
      <c r="A36" s="79" t="s">
        <v>2266</v>
      </c>
      <c r="B36" s="80">
        <f>B6+B9+B11+B19+B22+B26+B30+B32+B35</f>
        <v>196433</v>
      </c>
      <c r="C36" s="80">
        <f>C6+C9+C11+C19+C22+C26+C30+C32+C35</f>
        <v>101529</v>
      </c>
    </row>
    <row r="37" spans="1:3" ht="24.75" customHeight="1">
      <c r="A37" s="79" t="s">
        <v>2267</v>
      </c>
      <c r="B37" s="79"/>
      <c r="C37" s="80"/>
    </row>
    <row r="38" spans="1:3" ht="24.75" customHeight="1">
      <c r="A38" s="79" t="s">
        <v>2268</v>
      </c>
      <c r="B38" s="79"/>
      <c r="C38" s="80"/>
    </row>
    <row r="39" spans="1:3" ht="24.75" customHeight="1">
      <c r="A39" s="79" t="s">
        <v>2269</v>
      </c>
      <c r="B39" s="79"/>
      <c r="C39" s="80"/>
    </row>
    <row r="40" spans="1:3" ht="24.75" customHeight="1">
      <c r="A40" s="79" t="s">
        <v>2270</v>
      </c>
      <c r="B40" s="79"/>
      <c r="C40" s="80"/>
    </row>
    <row r="41" spans="1:3" ht="24.75" customHeight="1">
      <c r="A41" s="79" t="s">
        <v>2271</v>
      </c>
      <c r="B41" s="80"/>
      <c r="C41" s="80">
        <v>25000</v>
      </c>
    </row>
    <row r="42" spans="1:3" ht="24.75" customHeight="1">
      <c r="A42" s="79" t="s">
        <v>2272</v>
      </c>
      <c r="B42" s="80"/>
      <c r="C42" s="80"/>
    </row>
    <row r="43" spans="1:3" ht="24.75" customHeight="1">
      <c r="A43" s="79" t="s">
        <v>2273</v>
      </c>
      <c r="B43" s="80">
        <f>B36+B37+B41+B42</f>
        <v>196433</v>
      </c>
      <c r="C43" s="80">
        <f>C36+C37+C41+C42</f>
        <v>126529</v>
      </c>
    </row>
    <row r="44" ht="24.75" customHeight="1"/>
  </sheetData>
  <sheetProtection/>
  <mergeCells count="3">
    <mergeCell ref="A1:C1"/>
    <mergeCell ref="A3:C3"/>
    <mergeCell ref="A4:A5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7"/>
  <sheetViews>
    <sheetView zoomScale="115" zoomScaleNormal="115" workbookViewId="0" topLeftCell="A1">
      <selection activeCell="A1" sqref="A1:C1"/>
    </sheetView>
  </sheetViews>
  <sheetFormatPr defaultColWidth="9.00390625" defaultRowHeight="14.25"/>
  <cols>
    <col min="1" max="1" width="37.00390625" style="70" customWidth="1"/>
    <col min="2" max="2" width="11.875" style="70" customWidth="1"/>
    <col min="3" max="3" width="23.875" style="70" customWidth="1"/>
    <col min="4" max="4" width="6.75390625" style="70" customWidth="1"/>
    <col min="5" max="16384" width="9.00390625" style="70" customWidth="1"/>
  </cols>
  <sheetData>
    <row r="1" spans="1:3" ht="24.75">
      <c r="A1" s="57" t="s">
        <v>2295</v>
      </c>
      <c r="B1" s="57"/>
      <c r="C1" s="57"/>
    </row>
    <row r="2" ht="24" customHeight="1">
      <c r="C2" s="71" t="s">
        <v>1</v>
      </c>
    </row>
    <row r="3" spans="1:3" ht="29.25" customHeight="1">
      <c r="A3" s="59" t="s">
        <v>2296</v>
      </c>
      <c r="B3" s="59"/>
      <c r="C3" s="59"/>
    </row>
    <row r="4" spans="1:3" ht="21" customHeight="1">
      <c r="A4" s="59" t="s">
        <v>2297</v>
      </c>
      <c r="B4" s="59" t="s">
        <v>2205</v>
      </c>
      <c r="C4" s="59" t="s">
        <v>2206</v>
      </c>
    </row>
    <row r="5" spans="1:3" ht="21" customHeight="1">
      <c r="A5" s="59"/>
      <c r="B5" s="59" t="s">
        <v>2207</v>
      </c>
      <c r="C5" s="59" t="s">
        <v>2127</v>
      </c>
    </row>
    <row r="6" spans="1:3" ht="15.75">
      <c r="A6" s="61" t="s">
        <v>2298</v>
      </c>
      <c r="B6" s="60"/>
      <c r="C6" s="60"/>
    </row>
    <row r="7" spans="1:3" ht="15.75">
      <c r="A7" s="61" t="s">
        <v>2299</v>
      </c>
      <c r="B7" s="60"/>
      <c r="C7" s="60"/>
    </row>
    <row r="8" spans="1:3" ht="15.75">
      <c r="A8" s="61" t="s">
        <v>2300</v>
      </c>
      <c r="B8" s="60"/>
      <c r="C8" s="60"/>
    </row>
    <row r="9" spans="1:3" ht="15.75">
      <c r="A9" s="61" t="s">
        <v>2301</v>
      </c>
      <c r="B9" s="60"/>
      <c r="C9" s="60"/>
    </row>
    <row r="10" spans="1:3" ht="15.75">
      <c r="A10" s="61" t="s">
        <v>2302</v>
      </c>
      <c r="B10" s="60">
        <f>B11+B12+B13</f>
        <v>796</v>
      </c>
      <c r="C10" s="60">
        <f>C11+C12+C13</f>
        <v>26</v>
      </c>
    </row>
    <row r="11" spans="1:3" ht="15.75">
      <c r="A11" s="61" t="s">
        <v>2303</v>
      </c>
      <c r="B11" s="60"/>
      <c r="C11" s="60"/>
    </row>
    <row r="12" spans="1:3" ht="15.75">
      <c r="A12" s="61" t="s">
        <v>2304</v>
      </c>
      <c r="B12" s="60">
        <v>796</v>
      </c>
      <c r="C12" s="60">
        <v>26</v>
      </c>
    </row>
    <row r="13" spans="1:3" ht="15.75">
      <c r="A13" s="61" t="s">
        <v>2305</v>
      </c>
      <c r="B13" s="60"/>
      <c r="C13" s="60"/>
    </row>
    <row r="14" spans="1:3" ht="23.25" customHeight="1">
      <c r="A14" s="61" t="s">
        <v>2306</v>
      </c>
      <c r="B14" s="61"/>
      <c r="C14" s="61"/>
    </row>
    <row r="15" spans="1:3" ht="15.75">
      <c r="A15" s="61" t="s">
        <v>2307</v>
      </c>
      <c r="B15" s="61"/>
      <c r="C15" s="61"/>
    </row>
    <row r="16" spans="1:3" ht="15.75">
      <c r="A16" s="61" t="s">
        <v>2308</v>
      </c>
      <c r="B16" s="61"/>
      <c r="C16" s="61"/>
    </row>
    <row r="17" spans="1:3" ht="15.75">
      <c r="A17" s="61" t="s">
        <v>2309</v>
      </c>
      <c r="B17" s="61"/>
      <c r="C17" s="61"/>
    </row>
    <row r="18" spans="1:3" ht="24.75" customHeight="1">
      <c r="A18" s="61" t="s">
        <v>2310</v>
      </c>
      <c r="B18" s="61"/>
      <c r="C18" s="61"/>
    </row>
    <row r="19" spans="1:3" ht="15.75">
      <c r="A19" s="61" t="s">
        <v>2311</v>
      </c>
      <c r="B19" s="61"/>
      <c r="C19" s="61"/>
    </row>
    <row r="20" spans="1:3" ht="15.75">
      <c r="A20" s="61" t="s">
        <v>2312</v>
      </c>
      <c r="B20" s="61"/>
      <c r="C20" s="61"/>
    </row>
    <row r="21" spans="1:3" ht="15.75">
      <c r="A21" s="61" t="s">
        <v>2313</v>
      </c>
      <c r="B21" s="61"/>
      <c r="C21" s="61"/>
    </row>
    <row r="22" spans="1:3" ht="25.5" customHeight="1">
      <c r="A22" s="60" t="s">
        <v>2314</v>
      </c>
      <c r="B22" s="60">
        <f>B6+B10+B14+B18+B21</f>
        <v>796</v>
      </c>
      <c r="C22" s="60">
        <f>C6+C10+C14+C18+C21</f>
        <v>26</v>
      </c>
    </row>
    <row r="23" spans="1:3" ht="22.5" customHeight="1">
      <c r="A23" s="63" t="s">
        <v>2315</v>
      </c>
      <c r="B23" s="60">
        <f>B24+B25</f>
        <v>34</v>
      </c>
      <c r="C23" s="60">
        <f>C24+C25</f>
        <v>17</v>
      </c>
    </row>
    <row r="24" spans="1:3" ht="24" customHeight="1">
      <c r="A24" s="61" t="s">
        <v>2316</v>
      </c>
      <c r="B24" s="60">
        <v>34</v>
      </c>
      <c r="C24" s="60">
        <v>17</v>
      </c>
    </row>
    <row r="25" spans="1:3" ht="24" customHeight="1">
      <c r="A25" s="61" t="s">
        <v>2317</v>
      </c>
      <c r="B25" s="60"/>
      <c r="C25" s="60"/>
    </row>
    <row r="26" spans="1:3" ht="20.25" customHeight="1">
      <c r="A26" s="61"/>
      <c r="B26" s="60"/>
      <c r="C26" s="60"/>
    </row>
    <row r="27" spans="1:3" ht="19.5" customHeight="1">
      <c r="A27" s="60" t="s">
        <v>2318</v>
      </c>
      <c r="B27" s="60">
        <f>B22+B23</f>
        <v>830</v>
      </c>
      <c r="C27" s="60">
        <f>C22+C23</f>
        <v>43</v>
      </c>
    </row>
  </sheetData>
  <sheetProtection/>
  <mergeCells count="3">
    <mergeCell ref="A1:C1"/>
    <mergeCell ref="A3:C3"/>
    <mergeCell ref="A4:A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9.00390625" defaultRowHeight="14.25"/>
  <cols>
    <col min="1" max="1" width="32.50390625" style="70" customWidth="1"/>
    <col min="2" max="2" width="20.50390625" style="70" customWidth="1"/>
    <col min="3" max="3" width="17.25390625" style="70" customWidth="1"/>
    <col min="4" max="4" width="6.75390625" style="70" customWidth="1"/>
    <col min="5" max="16384" width="9.00390625" style="70" customWidth="1"/>
  </cols>
  <sheetData>
    <row r="1" spans="1:3" ht="24.75">
      <c r="A1" s="57" t="s">
        <v>2319</v>
      </c>
      <c r="B1" s="57"/>
      <c r="C1" s="57"/>
    </row>
    <row r="2" ht="15.75">
      <c r="C2" s="58" t="s">
        <v>2320</v>
      </c>
    </row>
    <row r="3" spans="1:3" ht="29.25" customHeight="1">
      <c r="A3" s="59" t="s">
        <v>2321</v>
      </c>
      <c r="B3" s="59"/>
      <c r="C3" s="59"/>
    </row>
    <row r="4" spans="1:3" ht="21" customHeight="1">
      <c r="A4" s="60" t="s">
        <v>2322</v>
      </c>
      <c r="B4" s="60" t="s">
        <v>2205</v>
      </c>
      <c r="C4" s="60" t="s">
        <v>2206</v>
      </c>
    </row>
    <row r="5" spans="1:3" ht="21" customHeight="1">
      <c r="A5" s="60"/>
      <c r="B5" s="60" t="s">
        <v>2207</v>
      </c>
      <c r="C5" s="60" t="s">
        <v>2127</v>
      </c>
    </row>
    <row r="6" spans="1:3" ht="21" customHeight="1">
      <c r="A6" s="61" t="s">
        <v>2279</v>
      </c>
      <c r="B6" s="61"/>
      <c r="C6" s="61"/>
    </row>
    <row r="7" spans="1:3" ht="21" customHeight="1">
      <c r="A7" s="61" t="s">
        <v>2323</v>
      </c>
      <c r="B7" s="61"/>
      <c r="C7" s="62"/>
    </row>
    <row r="8" spans="1:3" ht="21" customHeight="1">
      <c r="A8" s="61" t="s">
        <v>2324</v>
      </c>
      <c r="B8" s="60"/>
      <c r="C8" s="60">
        <f>C9+C10+C11+C12+C13</f>
        <v>17</v>
      </c>
    </row>
    <row r="9" spans="1:3" ht="21" customHeight="1">
      <c r="A9" s="61" t="s">
        <v>2325</v>
      </c>
      <c r="B9" s="60"/>
      <c r="C9" s="60">
        <v>17</v>
      </c>
    </row>
    <row r="10" spans="1:3" ht="21" customHeight="1">
      <c r="A10" s="61" t="s">
        <v>2326</v>
      </c>
      <c r="B10" s="60"/>
      <c r="C10" s="60"/>
    </row>
    <row r="11" spans="1:3" ht="21" customHeight="1">
      <c r="A11" s="61" t="s">
        <v>2327</v>
      </c>
      <c r="B11" s="60"/>
      <c r="C11" s="60"/>
    </row>
    <row r="12" spans="1:3" ht="21" customHeight="1">
      <c r="A12" s="61" t="s">
        <v>2328</v>
      </c>
      <c r="B12" s="61"/>
      <c r="C12" s="62"/>
    </row>
    <row r="13" spans="1:3" ht="21" customHeight="1">
      <c r="A13" s="61" t="s">
        <v>2329</v>
      </c>
      <c r="B13" s="61"/>
      <c r="C13" s="62"/>
    </row>
    <row r="14" spans="1:3" ht="25.5" customHeight="1">
      <c r="A14" s="60" t="s">
        <v>2330</v>
      </c>
      <c r="B14" s="60"/>
      <c r="C14" s="60">
        <f>C6+C8</f>
        <v>17</v>
      </c>
    </row>
    <row r="15" spans="1:3" ht="22.5" customHeight="1">
      <c r="A15" s="63" t="s">
        <v>2331</v>
      </c>
      <c r="B15" s="60">
        <f>B16+B17+B18</f>
        <v>830</v>
      </c>
      <c r="C15" s="60">
        <f>C16+C17+C18</f>
        <v>26</v>
      </c>
    </row>
    <row r="16" spans="1:3" ht="24" customHeight="1">
      <c r="A16" s="61" t="s">
        <v>2332</v>
      </c>
      <c r="B16" s="60"/>
      <c r="C16" s="60"/>
    </row>
    <row r="17" spans="1:3" ht="24" customHeight="1">
      <c r="A17" s="61" t="s">
        <v>2271</v>
      </c>
      <c r="B17" s="60">
        <v>796</v>
      </c>
      <c r="C17" s="60">
        <v>26</v>
      </c>
    </row>
    <row r="18" spans="1:3" ht="20.25" customHeight="1">
      <c r="A18" s="61" t="s">
        <v>2272</v>
      </c>
      <c r="B18" s="60">
        <v>34</v>
      </c>
      <c r="C18" s="60"/>
    </row>
    <row r="19" spans="1:3" ht="19.5" customHeight="1">
      <c r="A19" s="60" t="s">
        <v>2333</v>
      </c>
      <c r="B19" s="60">
        <f>B15+B14</f>
        <v>830</v>
      </c>
      <c r="C19" s="60">
        <f>C15+C14</f>
        <v>43</v>
      </c>
    </row>
  </sheetData>
  <sheetProtection/>
  <mergeCells count="3">
    <mergeCell ref="A1:C1"/>
    <mergeCell ref="A3:C3"/>
    <mergeCell ref="A4:A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48.875" style="0" customWidth="1"/>
    <col min="2" max="2" width="59.00390625" style="0" customWidth="1"/>
  </cols>
  <sheetData>
    <row r="1" spans="1:2" ht="54" customHeight="1">
      <c r="A1" s="64" t="s">
        <v>2334</v>
      </c>
      <c r="B1" s="65"/>
    </row>
    <row r="2" spans="1:2" ht="36.75" customHeight="1">
      <c r="A2" s="66" t="s">
        <v>2335</v>
      </c>
      <c r="B2" s="67"/>
    </row>
    <row r="3" spans="1:2" ht="19.5" customHeight="1">
      <c r="A3" s="68" t="s">
        <v>2336</v>
      </c>
      <c r="B3" s="69" t="s">
        <v>2337</v>
      </c>
    </row>
    <row r="4" spans="1:2" ht="19.5" customHeight="1">
      <c r="A4" s="68"/>
      <c r="B4" s="68"/>
    </row>
    <row r="5" spans="1:2" ht="19.5" customHeight="1">
      <c r="A5" s="68"/>
      <c r="B5" s="68"/>
    </row>
    <row r="6" spans="1:2" ht="19.5" customHeight="1">
      <c r="A6" s="68"/>
      <c r="B6" s="68"/>
    </row>
    <row r="7" spans="1:2" ht="19.5" customHeight="1">
      <c r="A7" s="68"/>
      <c r="B7" s="68"/>
    </row>
    <row r="8" spans="1:2" ht="19.5" customHeight="1">
      <c r="A8" s="68" t="s">
        <v>2128</v>
      </c>
      <c r="B8" s="68"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8" sqref="F8"/>
    </sheetView>
  </sheetViews>
  <sheetFormatPr defaultColWidth="9.00390625" defaultRowHeight="14.25"/>
  <cols>
    <col min="1" max="1" width="32.50390625" style="56" customWidth="1"/>
    <col min="2" max="2" width="20.50390625" style="56" customWidth="1"/>
    <col min="3" max="3" width="17.25390625" style="56" customWidth="1"/>
    <col min="4" max="4" width="6.75390625" style="56" customWidth="1"/>
    <col min="5" max="16384" width="9.00390625" style="56" customWidth="1"/>
  </cols>
  <sheetData>
    <row r="1" spans="1:3" ht="24.75">
      <c r="A1" s="57" t="s">
        <v>2338</v>
      </c>
      <c r="B1" s="57"/>
      <c r="C1" s="57"/>
    </row>
    <row r="2" ht="15.75">
      <c r="C2" s="58" t="s">
        <v>2320</v>
      </c>
    </row>
    <row r="3" spans="1:3" ht="29.25" customHeight="1">
      <c r="A3" s="59" t="s">
        <v>2321</v>
      </c>
      <c r="B3" s="59"/>
      <c r="C3" s="59"/>
    </row>
    <row r="4" spans="1:3" ht="21" customHeight="1">
      <c r="A4" s="60" t="s">
        <v>2322</v>
      </c>
      <c r="B4" s="60" t="s">
        <v>2205</v>
      </c>
      <c r="C4" s="60" t="s">
        <v>2206</v>
      </c>
    </row>
    <row r="5" spans="1:3" ht="21" customHeight="1">
      <c r="A5" s="60"/>
      <c r="B5" s="60" t="s">
        <v>2207</v>
      </c>
      <c r="C5" s="60" t="s">
        <v>2127</v>
      </c>
    </row>
    <row r="6" spans="1:3" ht="21" customHeight="1">
      <c r="A6" s="61" t="s">
        <v>2279</v>
      </c>
      <c r="B6" s="61"/>
      <c r="C6" s="61"/>
    </row>
    <row r="7" spans="1:3" ht="21" customHeight="1">
      <c r="A7" s="61" t="s">
        <v>2323</v>
      </c>
      <c r="B7" s="61"/>
      <c r="C7" s="62"/>
    </row>
    <row r="8" spans="1:3" ht="21" customHeight="1">
      <c r="A8" s="61" t="s">
        <v>2324</v>
      </c>
      <c r="B8" s="60"/>
      <c r="C8" s="60">
        <f>C9+C10+C11+C12+C13</f>
        <v>17</v>
      </c>
    </row>
    <row r="9" spans="1:3" ht="21" customHeight="1">
      <c r="A9" s="61" t="s">
        <v>2325</v>
      </c>
      <c r="B9" s="60"/>
      <c r="C9" s="60">
        <v>17</v>
      </c>
    </row>
    <row r="10" spans="1:3" ht="21" customHeight="1">
      <c r="A10" s="61" t="s">
        <v>2326</v>
      </c>
      <c r="B10" s="60"/>
      <c r="C10" s="60"/>
    </row>
    <row r="11" spans="1:3" ht="21" customHeight="1">
      <c r="A11" s="61" t="s">
        <v>2327</v>
      </c>
      <c r="B11" s="60"/>
      <c r="C11" s="60"/>
    </row>
    <row r="12" spans="1:3" ht="21" customHeight="1">
      <c r="A12" s="61" t="s">
        <v>2328</v>
      </c>
      <c r="B12" s="61"/>
      <c r="C12" s="62"/>
    </row>
    <row r="13" spans="1:3" ht="21" customHeight="1">
      <c r="A13" s="61" t="s">
        <v>2329</v>
      </c>
      <c r="B13" s="61"/>
      <c r="C13" s="62"/>
    </row>
    <row r="14" spans="1:3" ht="25.5" customHeight="1">
      <c r="A14" s="60" t="s">
        <v>2330</v>
      </c>
      <c r="B14" s="60"/>
      <c r="C14" s="60">
        <f>C6+C8</f>
        <v>17</v>
      </c>
    </row>
    <row r="15" spans="1:3" ht="22.5" customHeight="1">
      <c r="A15" s="63" t="s">
        <v>2331</v>
      </c>
      <c r="B15" s="60">
        <f>B16+B17+B18</f>
        <v>830</v>
      </c>
      <c r="C15" s="60">
        <f>C16+C17+C18</f>
        <v>26</v>
      </c>
    </row>
    <row r="16" spans="1:3" ht="24" customHeight="1">
      <c r="A16" s="61" t="s">
        <v>2332</v>
      </c>
      <c r="B16" s="60"/>
      <c r="C16" s="60"/>
    </row>
    <row r="17" spans="1:3" ht="24" customHeight="1">
      <c r="A17" s="61" t="s">
        <v>2271</v>
      </c>
      <c r="B17" s="60">
        <v>796</v>
      </c>
      <c r="C17" s="60">
        <v>26</v>
      </c>
    </row>
    <row r="18" spans="1:3" ht="20.25" customHeight="1">
      <c r="A18" s="61" t="s">
        <v>2272</v>
      </c>
      <c r="B18" s="60">
        <v>34</v>
      </c>
      <c r="C18" s="60"/>
    </row>
    <row r="19" spans="1:3" ht="19.5" customHeight="1">
      <c r="A19" s="60" t="s">
        <v>2333</v>
      </c>
      <c r="B19" s="60">
        <f>B15+B14</f>
        <v>830</v>
      </c>
      <c r="C19" s="60">
        <f>C15+C14</f>
        <v>43</v>
      </c>
    </row>
  </sheetData>
  <sheetProtection/>
  <mergeCells count="3">
    <mergeCell ref="A1:C1"/>
    <mergeCell ref="A3:C3"/>
    <mergeCell ref="A4:A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showZeros="0" workbookViewId="0" topLeftCell="A1">
      <selection activeCell="C15" sqref="C15"/>
    </sheetView>
  </sheetViews>
  <sheetFormatPr defaultColWidth="8.00390625" defaultRowHeight="14.25"/>
  <cols>
    <col min="1" max="2" width="25.875" style="22" customWidth="1"/>
    <col min="3" max="3" width="28.625" style="22" customWidth="1"/>
    <col min="4" max="5" width="31.25390625" style="22" customWidth="1"/>
    <col min="6" max="8" width="8.00390625" style="22" customWidth="1"/>
    <col min="9" max="13" width="8.00390625" style="45" customWidth="1"/>
    <col min="14" max="16384" width="8.00390625" style="22" customWidth="1"/>
  </cols>
  <sheetData>
    <row r="1" spans="1:7" ht="51.75" customHeight="1">
      <c r="A1" s="24" t="s">
        <v>2339</v>
      </c>
      <c r="B1" s="25"/>
      <c r="C1" s="25"/>
      <c r="D1" s="25"/>
      <c r="E1" s="25"/>
      <c r="F1" s="46"/>
      <c r="G1" s="47"/>
    </row>
    <row r="2" spans="1:7" ht="17.25">
      <c r="A2" s="28"/>
      <c r="B2" s="29"/>
      <c r="C2" s="30"/>
      <c r="D2" s="30"/>
      <c r="E2" s="31" t="s">
        <v>2340</v>
      </c>
      <c r="F2" s="48"/>
      <c r="G2" s="48"/>
    </row>
    <row r="3" spans="1:13" s="43" customFormat="1" ht="45.75" customHeight="1">
      <c r="A3" s="33" t="s">
        <v>2341</v>
      </c>
      <c r="B3" s="33" t="s">
        <v>2166</v>
      </c>
      <c r="C3" s="34" t="s">
        <v>2342</v>
      </c>
      <c r="D3" s="34" t="s">
        <v>2343</v>
      </c>
      <c r="E3" s="33" t="s">
        <v>2344</v>
      </c>
      <c r="F3" s="49"/>
      <c r="G3" s="49"/>
      <c r="I3" s="45"/>
      <c r="J3" s="45"/>
      <c r="K3" s="45"/>
      <c r="L3" s="45"/>
      <c r="M3" s="45"/>
    </row>
    <row r="4" spans="1:13" s="44" customFormat="1" ht="27" customHeight="1">
      <c r="A4" s="50" t="s">
        <v>2345</v>
      </c>
      <c r="B4" s="37">
        <f>C4+D4+E4</f>
        <v>73591</v>
      </c>
      <c r="C4" s="51">
        <v>5618</v>
      </c>
      <c r="D4" s="51">
        <v>63391</v>
      </c>
      <c r="E4" s="52">
        <v>4582</v>
      </c>
      <c r="F4" s="53"/>
      <c r="G4" s="53"/>
      <c r="I4" s="45"/>
      <c r="J4" s="45"/>
      <c r="K4" s="45"/>
      <c r="L4" s="45"/>
      <c r="M4" s="45"/>
    </row>
    <row r="5" spans="1:13" s="44" customFormat="1" ht="27" customHeight="1">
      <c r="A5" s="50" t="s">
        <v>2346</v>
      </c>
      <c r="B5" s="37">
        <f aca="true" t="shared" si="0" ref="B5:B10">SUM(C5:E5)</f>
        <v>88446</v>
      </c>
      <c r="C5" s="37">
        <f>SUM(C6:C11)</f>
        <v>60186</v>
      </c>
      <c r="D5" s="37">
        <f>SUM(D6:D11)</f>
        <v>27200</v>
      </c>
      <c r="E5" s="37">
        <f>SUM(E6:E11)</f>
        <v>1060</v>
      </c>
      <c r="F5" s="53"/>
      <c r="G5" s="53"/>
      <c r="I5" s="45"/>
      <c r="J5" s="45"/>
      <c r="K5" s="45"/>
      <c r="L5" s="45"/>
      <c r="M5" s="45"/>
    </row>
    <row r="6" spans="1:13" s="44" customFormat="1" ht="27" customHeight="1">
      <c r="A6" s="54" t="s">
        <v>2347</v>
      </c>
      <c r="B6" s="40">
        <f t="shared" si="0"/>
        <v>38749</v>
      </c>
      <c r="C6" s="40">
        <v>31289</v>
      </c>
      <c r="D6" s="40">
        <v>6465</v>
      </c>
      <c r="E6" s="41">
        <v>995</v>
      </c>
      <c r="F6" s="53"/>
      <c r="G6" s="53"/>
      <c r="I6" s="45"/>
      <c r="J6" s="45"/>
      <c r="K6" s="45"/>
      <c r="L6" s="45"/>
      <c r="M6" s="45"/>
    </row>
    <row r="7" spans="1:13" s="44" customFormat="1" ht="27" customHeight="1">
      <c r="A7" s="39" t="s">
        <v>2348</v>
      </c>
      <c r="B7" s="40">
        <f t="shared" si="0"/>
        <v>235</v>
      </c>
      <c r="C7" s="40">
        <v>114</v>
      </c>
      <c r="D7" s="40">
        <v>58</v>
      </c>
      <c r="E7" s="41">
        <v>63</v>
      </c>
      <c r="F7" s="53"/>
      <c r="G7" s="53"/>
      <c r="I7" s="45"/>
      <c r="J7" s="45"/>
      <c r="K7" s="45"/>
      <c r="L7" s="45"/>
      <c r="M7" s="45"/>
    </row>
    <row r="8" spans="1:13" s="44" customFormat="1" ht="27" customHeight="1">
      <c r="A8" s="39" t="s">
        <v>2349</v>
      </c>
      <c r="B8" s="40">
        <f t="shared" si="0"/>
        <v>48534</v>
      </c>
      <c r="C8" s="40">
        <v>27900</v>
      </c>
      <c r="D8" s="40">
        <v>20634</v>
      </c>
      <c r="E8" s="41"/>
      <c r="F8" s="53"/>
      <c r="G8" s="53"/>
      <c r="I8" s="45"/>
      <c r="J8" s="45"/>
      <c r="K8" s="45"/>
      <c r="L8" s="45"/>
      <c r="M8" s="45"/>
    </row>
    <row r="9" spans="1:13" s="44" customFormat="1" ht="27" customHeight="1">
      <c r="A9" s="39" t="s">
        <v>2350</v>
      </c>
      <c r="B9" s="40">
        <f t="shared" si="0"/>
        <v>8</v>
      </c>
      <c r="C9" s="40"/>
      <c r="D9" s="40">
        <v>8</v>
      </c>
      <c r="E9" s="41"/>
      <c r="F9" s="53"/>
      <c r="G9" s="53"/>
      <c r="I9" s="45"/>
      <c r="J9" s="45"/>
      <c r="K9" s="45"/>
      <c r="L9" s="45"/>
      <c r="M9" s="45"/>
    </row>
    <row r="10" spans="1:13" s="44" customFormat="1" ht="27" customHeight="1">
      <c r="A10" s="39" t="s">
        <v>2351</v>
      </c>
      <c r="B10" s="40">
        <f t="shared" si="0"/>
        <v>920</v>
      </c>
      <c r="C10" s="40">
        <v>883</v>
      </c>
      <c r="D10" s="40">
        <v>35</v>
      </c>
      <c r="E10" s="41">
        <v>2</v>
      </c>
      <c r="F10" s="53"/>
      <c r="G10" s="53"/>
      <c r="I10" s="45"/>
      <c r="J10" s="45"/>
      <c r="K10" s="45"/>
      <c r="L10" s="45"/>
      <c r="M10" s="45"/>
    </row>
    <row r="11" spans="1:13" s="44" customFormat="1" ht="27" customHeight="1">
      <c r="A11" s="39" t="s">
        <v>2352</v>
      </c>
      <c r="B11" s="40"/>
      <c r="C11" s="40"/>
      <c r="D11" s="40"/>
      <c r="E11" s="41"/>
      <c r="F11" s="53"/>
      <c r="G11" s="53"/>
      <c r="I11" s="45"/>
      <c r="J11" s="45"/>
      <c r="K11" s="45"/>
      <c r="L11" s="45"/>
      <c r="M11" s="45"/>
    </row>
    <row r="12" spans="1:13" s="44" customFormat="1" ht="27" customHeight="1">
      <c r="A12" s="50" t="s">
        <v>2353</v>
      </c>
      <c r="B12" s="55">
        <f>B4+B5</f>
        <v>162037</v>
      </c>
      <c r="C12" s="55">
        <f>C4+C5</f>
        <v>65804</v>
      </c>
      <c r="D12" s="55">
        <f>D4+D5</f>
        <v>90591</v>
      </c>
      <c r="E12" s="55">
        <f>E4+E5</f>
        <v>5642</v>
      </c>
      <c r="F12" s="53"/>
      <c r="G12" s="53"/>
      <c r="I12" s="45"/>
      <c r="J12" s="45"/>
      <c r="K12" s="45"/>
      <c r="L12" s="45"/>
      <c r="M12" s="45"/>
    </row>
  </sheetData>
  <sheetProtection/>
  <mergeCells count="2">
    <mergeCell ref="A1:E1"/>
    <mergeCell ref="C2:D2"/>
  </mergeCells>
  <printOptions horizontalCentered="1"/>
  <pageMargins left="0.31" right="0.11999999999999998" top="0.63" bottom="0.39" header="0.55" footer="0.31"/>
  <pageSetup firstPageNumber="33" useFirstPageNumber="1" horizontalDpi="600" verticalDpi="600" orientation="landscape" paperSize="9" scale="90"/>
  <headerFooter>
    <oddFooter>&amp;C第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showZeros="0" workbookViewId="0" topLeftCell="A1">
      <selection activeCell="D13" sqref="D13"/>
    </sheetView>
  </sheetViews>
  <sheetFormatPr defaultColWidth="8.00390625" defaultRowHeight="14.25"/>
  <cols>
    <col min="1" max="5" width="29.125" style="22" customWidth="1"/>
    <col min="6" max="16384" width="8.00390625" style="23" customWidth="1"/>
  </cols>
  <sheetData>
    <row r="1" spans="1:7" ht="42" customHeight="1">
      <c r="A1" s="24" t="s">
        <v>2354</v>
      </c>
      <c r="B1" s="25"/>
      <c r="C1" s="25"/>
      <c r="D1" s="25"/>
      <c r="E1" s="25"/>
      <c r="F1" s="26"/>
      <c r="G1" s="27"/>
    </row>
    <row r="2" spans="1:7" ht="17.25">
      <c r="A2" s="28"/>
      <c r="B2" s="29"/>
      <c r="C2" s="30"/>
      <c r="D2" s="30"/>
      <c r="E2" s="31" t="s">
        <v>2340</v>
      </c>
      <c r="F2" s="32"/>
      <c r="G2" s="32"/>
    </row>
    <row r="3" spans="1:7" s="20" customFormat="1" ht="48" customHeight="1">
      <c r="A3" s="33" t="s">
        <v>2341</v>
      </c>
      <c r="B3" s="33" t="s">
        <v>2166</v>
      </c>
      <c r="C3" s="34" t="s">
        <v>2342</v>
      </c>
      <c r="D3" s="34" t="s">
        <v>2343</v>
      </c>
      <c r="E3" s="33" t="s">
        <v>2344</v>
      </c>
      <c r="F3" s="35"/>
      <c r="G3" s="35"/>
    </row>
    <row r="4" spans="1:7" s="21" customFormat="1" ht="30" customHeight="1">
      <c r="A4" s="36" t="s">
        <v>2355</v>
      </c>
      <c r="B4" s="37">
        <f aca="true" t="shared" si="0" ref="B4:B14">SUM(C4:E4)</f>
        <v>79882</v>
      </c>
      <c r="C4" s="37">
        <f>SUM(C5:C14)</f>
        <v>60125</v>
      </c>
      <c r="D4" s="37">
        <f>SUM(D5:D14)</f>
        <v>19271</v>
      </c>
      <c r="E4" s="37">
        <f>SUM(E5:E14)</f>
        <v>486</v>
      </c>
      <c r="F4" s="38"/>
      <c r="G4" s="38"/>
    </row>
    <row r="5" spans="1:7" s="21" customFormat="1" ht="30" customHeight="1">
      <c r="A5" s="39" t="s">
        <v>2356</v>
      </c>
      <c r="B5" s="40">
        <f t="shared" si="0"/>
        <v>79352</v>
      </c>
      <c r="C5" s="40">
        <v>59889</v>
      </c>
      <c r="D5" s="40">
        <v>19259</v>
      </c>
      <c r="E5" s="41">
        <v>204</v>
      </c>
      <c r="F5" s="38"/>
      <c r="G5" s="38"/>
    </row>
    <row r="6" spans="1:7" s="21" customFormat="1" ht="30" customHeight="1">
      <c r="A6" s="39" t="s">
        <v>2357</v>
      </c>
      <c r="B6" s="40">
        <f t="shared" si="0"/>
        <v>0</v>
      </c>
      <c r="C6" s="40"/>
      <c r="D6" s="40"/>
      <c r="E6" s="41"/>
      <c r="F6" s="38"/>
      <c r="G6" s="38"/>
    </row>
    <row r="7" spans="1:7" s="21" customFormat="1" ht="30" customHeight="1">
      <c r="A7" s="39" t="s">
        <v>2358</v>
      </c>
      <c r="B7" s="40">
        <f t="shared" si="0"/>
        <v>0</v>
      </c>
      <c r="C7" s="40"/>
      <c r="D7" s="40"/>
      <c r="E7" s="41"/>
      <c r="F7" s="38"/>
      <c r="G7" s="38"/>
    </row>
    <row r="8" spans="1:5" s="21" customFormat="1" ht="30" customHeight="1">
      <c r="A8" s="39" t="s">
        <v>2359</v>
      </c>
      <c r="B8" s="40">
        <f t="shared" si="0"/>
        <v>0</v>
      </c>
      <c r="C8" s="40"/>
      <c r="D8" s="40"/>
      <c r="E8" s="41"/>
    </row>
    <row r="9" spans="1:5" s="21" customFormat="1" ht="30" customHeight="1">
      <c r="A9" s="39" t="s">
        <v>2360</v>
      </c>
      <c r="B9" s="40">
        <f t="shared" si="0"/>
        <v>0</v>
      </c>
      <c r="C9" s="40"/>
      <c r="D9" s="40"/>
      <c r="E9" s="42"/>
    </row>
    <row r="10" spans="1:5" s="21" customFormat="1" ht="30" customHeight="1">
      <c r="A10" s="39" t="s">
        <v>2361</v>
      </c>
      <c r="B10" s="40">
        <f t="shared" si="0"/>
        <v>0</v>
      </c>
      <c r="C10" s="40"/>
      <c r="D10" s="40"/>
      <c r="E10" s="42"/>
    </row>
    <row r="11" spans="1:5" s="21" customFormat="1" ht="30" customHeight="1">
      <c r="A11" s="39" t="s">
        <v>2362</v>
      </c>
      <c r="B11" s="40">
        <f t="shared" si="0"/>
        <v>0</v>
      </c>
      <c r="C11" s="40"/>
      <c r="D11" s="40"/>
      <c r="E11" s="42"/>
    </row>
    <row r="12" spans="1:5" s="21" customFormat="1" ht="30" customHeight="1">
      <c r="A12" s="39" t="s">
        <v>2363</v>
      </c>
      <c r="B12" s="40">
        <f t="shared" si="0"/>
        <v>248</v>
      </c>
      <c r="C12" s="40">
        <v>236</v>
      </c>
      <c r="D12" s="40">
        <v>12</v>
      </c>
      <c r="E12" s="42"/>
    </row>
    <row r="13" spans="1:5" s="21" customFormat="1" ht="30" customHeight="1">
      <c r="A13" s="39" t="s">
        <v>2364</v>
      </c>
      <c r="B13" s="40">
        <f t="shared" si="0"/>
        <v>0</v>
      </c>
      <c r="C13" s="40"/>
      <c r="D13" s="40"/>
      <c r="E13" s="42"/>
    </row>
    <row r="14" spans="1:5" s="21" customFormat="1" ht="30" customHeight="1">
      <c r="A14" s="39" t="s">
        <v>2365</v>
      </c>
      <c r="B14" s="40">
        <f t="shared" si="0"/>
        <v>282</v>
      </c>
      <c r="C14" s="40"/>
      <c r="D14" s="40"/>
      <c r="E14" s="42">
        <v>282</v>
      </c>
    </row>
    <row r="15" spans="1:5" s="21" customFormat="1" ht="30" customHeight="1">
      <c r="A15" s="36" t="s">
        <v>2366</v>
      </c>
      <c r="B15" s="37">
        <f>'表16社会保险基金收入预算表'!B4+B16</f>
        <v>82155</v>
      </c>
      <c r="C15" s="37">
        <f>'表16社会保险基金收入预算表'!C4+C16</f>
        <v>5679</v>
      </c>
      <c r="D15" s="37">
        <f>'表16社会保险基金收入预算表'!D4+D16</f>
        <v>71320</v>
      </c>
      <c r="E15" s="37">
        <f>'表16社会保险基金收入预算表'!E4+E16</f>
        <v>5156</v>
      </c>
    </row>
    <row r="16" spans="1:5" s="21" customFormat="1" ht="30" customHeight="1">
      <c r="A16" s="39" t="s">
        <v>2367</v>
      </c>
      <c r="B16" s="40">
        <f>'表16社会保险基金收入预算表'!B5-B4</f>
        <v>8564</v>
      </c>
      <c r="C16" s="40">
        <f>'表16社会保险基金收入预算表'!C5-C4</f>
        <v>61</v>
      </c>
      <c r="D16" s="40">
        <f>'表16社会保险基金收入预算表'!D5-D4</f>
        <v>7929</v>
      </c>
      <c r="E16" s="40">
        <f>'表16社会保险基金收入预算表'!E5-E4</f>
        <v>574</v>
      </c>
    </row>
  </sheetData>
  <sheetProtection/>
  <mergeCells count="2">
    <mergeCell ref="A1:E1"/>
    <mergeCell ref="C2:D2"/>
  </mergeCells>
  <printOptions horizontalCentered="1"/>
  <pageMargins left="0.31" right="0.11999999999999998" top="0.63" bottom="0.39" header="0.55" footer="0.31"/>
  <pageSetup firstPageNumber="33" useFirstPageNumber="1" horizontalDpi="600" verticalDpi="600" orientation="landscape" paperSize="9" scale="9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85" zoomScaleNormal="85" zoomScaleSheetLayoutView="100" workbookViewId="0" topLeftCell="A9">
      <selection activeCell="F8" sqref="F8"/>
    </sheetView>
  </sheetViews>
  <sheetFormatPr defaultColWidth="8.75390625" defaultRowHeight="14.25"/>
  <cols>
    <col min="1" max="1" width="46.75390625" style="0" customWidth="1"/>
    <col min="2" max="2" width="31.875" style="0" customWidth="1"/>
  </cols>
  <sheetData>
    <row r="1" spans="1:2" ht="15.75">
      <c r="A1" s="283"/>
      <c r="B1" s="284"/>
    </row>
    <row r="2" spans="1:2" ht="37.5" customHeight="1">
      <c r="A2" s="285" t="s">
        <v>0</v>
      </c>
      <c r="B2" s="285"/>
    </row>
    <row r="3" spans="1:2" ht="15.75">
      <c r="A3" s="286"/>
      <c r="B3" s="287" t="s">
        <v>1</v>
      </c>
    </row>
    <row r="4" spans="1:2" ht="24.75" customHeight="1">
      <c r="A4" s="288" t="s">
        <v>2</v>
      </c>
      <c r="B4" s="289" t="s">
        <v>3</v>
      </c>
    </row>
    <row r="5" spans="1:2" ht="24.75" customHeight="1">
      <c r="A5" s="290" t="s">
        <v>4</v>
      </c>
      <c r="B5" s="291">
        <f>B6+B7</f>
        <v>193600</v>
      </c>
    </row>
    <row r="6" spans="1:2" ht="24.75" customHeight="1">
      <c r="A6" s="292" t="s">
        <v>5</v>
      </c>
      <c r="B6" s="153">
        <v>156000</v>
      </c>
    </row>
    <row r="7" spans="1:2" ht="24.75" customHeight="1">
      <c r="A7" s="292" t="s">
        <v>6</v>
      </c>
      <c r="B7" s="153">
        <v>37600</v>
      </c>
    </row>
    <row r="8" spans="1:2" ht="24.75" customHeight="1">
      <c r="A8" s="290" t="s">
        <v>7</v>
      </c>
      <c r="B8" s="291">
        <f>B9+B16+B28</f>
        <v>335822.37</v>
      </c>
    </row>
    <row r="9" spans="1:2" ht="24.75" customHeight="1">
      <c r="A9" s="293" t="s">
        <v>8</v>
      </c>
      <c r="B9" s="291">
        <f>SUM(B10:B15)</f>
        <v>8221.369999999999</v>
      </c>
    </row>
    <row r="10" spans="1:2" ht="24.75" customHeight="1">
      <c r="A10" s="294" t="s">
        <v>9</v>
      </c>
      <c r="B10" s="295">
        <v>980</v>
      </c>
    </row>
    <row r="11" spans="1:2" ht="24.75" customHeight="1">
      <c r="A11" s="296" t="s">
        <v>10</v>
      </c>
      <c r="B11" s="295">
        <v>1879.37</v>
      </c>
    </row>
    <row r="12" spans="1:2" ht="24.75" customHeight="1">
      <c r="A12" s="294" t="s">
        <v>11</v>
      </c>
      <c r="B12" s="295">
        <v>2909</v>
      </c>
    </row>
    <row r="13" spans="1:2" ht="24.75" customHeight="1">
      <c r="A13" s="294" t="s">
        <v>12</v>
      </c>
      <c r="B13" s="295">
        <v>3</v>
      </c>
    </row>
    <row r="14" spans="1:2" ht="24.75" customHeight="1">
      <c r="A14" s="294" t="s">
        <v>13</v>
      </c>
      <c r="B14" s="295">
        <v>1756</v>
      </c>
    </row>
    <row r="15" spans="1:2" ht="24.75" customHeight="1">
      <c r="A15" s="294" t="s">
        <v>14</v>
      </c>
      <c r="B15" s="295">
        <v>694</v>
      </c>
    </row>
    <row r="16" spans="1:2" ht="24.75" customHeight="1">
      <c r="A16" s="293" t="s">
        <v>15</v>
      </c>
      <c r="B16" s="291">
        <f>SUM(B17:B27)</f>
        <v>322689</v>
      </c>
    </row>
    <row r="17" spans="1:2" ht="24.75" customHeight="1">
      <c r="A17" s="297" t="s">
        <v>16</v>
      </c>
      <c r="B17" s="153">
        <v>952</v>
      </c>
    </row>
    <row r="18" spans="1:2" ht="24.75" customHeight="1">
      <c r="A18" s="297" t="s">
        <v>17</v>
      </c>
      <c r="B18" s="153">
        <v>88283</v>
      </c>
    </row>
    <row r="19" spans="1:2" ht="24.75" customHeight="1">
      <c r="A19" s="297" t="s">
        <v>18</v>
      </c>
      <c r="B19" s="153">
        <v>35551</v>
      </c>
    </row>
    <row r="20" spans="1:2" ht="15.75">
      <c r="A20" s="297" t="s">
        <v>19</v>
      </c>
      <c r="B20" s="153">
        <v>4274</v>
      </c>
    </row>
    <row r="21" spans="1:2" ht="15.75">
      <c r="A21" s="297" t="s">
        <v>20</v>
      </c>
      <c r="B21" s="153">
        <v>527</v>
      </c>
    </row>
    <row r="22" spans="1:2" ht="15.75">
      <c r="A22" s="297" t="s">
        <v>21</v>
      </c>
      <c r="B22" s="153">
        <v>163</v>
      </c>
    </row>
    <row r="23" spans="1:2" ht="15.75">
      <c r="A23" s="297" t="s">
        <v>22</v>
      </c>
      <c r="B23" s="153">
        <v>5928</v>
      </c>
    </row>
    <row r="24" spans="1:2" ht="15.75">
      <c r="A24" s="297" t="s">
        <v>23</v>
      </c>
      <c r="B24" s="153">
        <v>3757</v>
      </c>
    </row>
    <row r="25" spans="1:2" ht="15.75">
      <c r="A25" s="297" t="s">
        <v>24</v>
      </c>
      <c r="B25" s="153">
        <v>23734</v>
      </c>
    </row>
    <row r="26" spans="1:2" ht="15.75">
      <c r="A26" s="297" t="s">
        <v>25</v>
      </c>
      <c r="B26" s="153">
        <v>2403</v>
      </c>
    </row>
    <row r="27" spans="1:2" ht="15.75">
      <c r="A27" s="297" t="s">
        <v>26</v>
      </c>
      <c r="B27" s="153">
        <v>157117</v>
      </c>
    </row>
    <row r="28" spans="1:2" ht="15.75">
      <c r="A28" s="293" t="s">
        <v>27</v>
      </c>
      <c r="B28" s="291">
        <v>4912</v>
      </c>
    </row>
    <row r="29" spans="1:2" ht="15.75">
      <c r="A29" s="298" t="s">
        <v>28</v>
      </c>
      <c r="B29" s="291">
        <f>SUM(B30:B32)</f>
        <v>25026</v>
      </c>
    </row>
    <row r="30" spans="1:2" ht="15.75">
      <c r="A30" s="298" t="s">
        <v>29</v>
      </c>
      <c r="B30" s="291">
        <v>25000</v>
      </c>
    </row>
    <row r="31" spans="1:2" ht="15.75">
      <c r="A31" s="298" t="s">
        <v>30</v>
      </c>
      <c r="B31" s="291">
        <v>26</v>
      </c>
    </row>
    <row r="32" spans="1:2" ht="15.75">
      <c r="A32" s="298" t="s">
        <v>31</v>
      </c>
      <c r="B32" s="291"/>
    </row>
    <row r="33" spans="1:2" ht="15.75">
      <c r="A33" s="298" t="s">
        <v>32</v>
      </c>
      <c r="B33" s="291">
        <v>6000</v>
      </c>
    </row>
    <row r="34" spans="1:2" ht="15.75">
      <c r="A34" s="298" t="s">
        <v>33</v>
      </c>
      <c r="B34" s="291">
        <v>5300</v>
      </c>
    </row>
    <row r="35" spans="1:2" ht="15.75">
      <c r="A35" s="299" t="s">
        <v>34</v>
      </c>
      <c r="B35" s="291">
        <f>B5+B8+B29+B34+B33</f>
        <v>565748.37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"/>
  <sheetViews>
    <sheetView zoomScale="85" zoomScaleNormal="85" workbookViewId="0" topLeftCell="A1">
      <selection activeCell="C28" sqref="C28"/>
    </sheetView>
  </sheetViews>
  <sheetFormatPr defaultColWidth="10.125" defaultRowHeight="14.25"/>
  <cols>
    <col min="1" max="2" width="28.25390625" style="9" customWidth="1"/>
    <col min="3" max="3" width="42.75390625" style="9" customWidth="1"/>
    <col min="4" max="5" width="14.125" style="9" customWidth="1"/>
    <col min="6" max="6" width="9.75390625" style="9" customWidth="1"/>
    <col min="7" max="16384" width="10.125" style="9" customWidth="1"/>
  </cols>
  <sheetData>
    <row r="1" spans="1:3" ht="23.25">
      <c r="A1" s="10" t="s">
        <v>2368</v>
      </c>
      <c r="B1" s="11"/>
      <c r="C1" s="11"/>
    </row>
    <row r="2" spans="1:3" ht="21.75" customHeight="1">
      <c r="A2" s="16"/>
      <c r="B2" s="16"/>
      <c r="C2" s="17" t="s">
        <v>2369</v>
      </c>
    </row>
    <row r="3" spans="1:3" ht="36.75" customHeight="1">
      <c r="A3" s="18"/>
      <c r="B3" s="14" t="s">
        <v>2370</v>
      </c>
      <c r="C3" s="14" t="s">
        <v>2371</v>
      </c>
    </row>
    <row r="4" spans="1:3" ht="24.75" customHeight="1">
      <c r="A4" s="14" t="s">
        <v>2372</v>
      </c>
      <c r="B4" s="19">
        <v>52.68</v>
      </c>
      <c r="C4" s="19">
        <v>51.89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"/>
  <sheetViews>
    <sheetView zoomScale="85" zoomScaleNormal="85" workbookViewId="0" topLeftCell="A1">
      <selection activeCell="D26" sqref="D26"/>
    </sheetView>
  </sheetViews>
  <sheetFormatPr defaultColWidth="10.125" defaultRowHeight="14.25"/>
  <cols>
    <col min="1" max="3" width="36.875" style="9" customWidth="1"/>
    <col min="4" max="16384" width="10.125" style="9" customWidth="1"/>
  </cols>
  <sheetData>
    <row r="1" spans="1:3" s="9" customFormat="1" ht="22.5" customHeight="1">
      <c r="A1" s="10" t="s">
        <v>2373</v>
      </c>
      <c r="B1" s="11"/>
      <c r="C1" s="11"/>
    </row>
    <row r="2" spans="1:3" s="9" customFormat="1" ht="26.25" customHeight="1">
      <c r="A2" s="12"/>
      <c r="B2" s="12"/>
      <c r="C2" s="13" t="s">
        <v>2369</v>
      </c>
    </row>
    <row r="3" spans="1:3" ht="42.75" customHeight="1">
      <c r="A3" s="14" t="s">
        <v>2374</v>
      </c>
      <c r="B3" s="14" t="s">
        <v>2375</v>
      </c>
      <c r="C3" s="14" t="s">
        <v>2376</v>
      </c>
    </row>
    <row r="4" spans="1:3" ht="42.75" customHeight="1">
      <c r="A4" s="14" t="s">
        <v>2372</v>
      </c>
      <c r="B4" s="15">
        <v>25.55</v>
      </c>
      <c r="C4" s="15">
        <v>25.55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G18" sqref="G18"/>
    </sheetView>
  </sheetViews>
  <sheetFormatPr defaultColWidth="9.00390625" defaultRowHeight="14.25"/>
  <cols>
    <col min="1" max="1" width="43.50390625" style="0" customWidth="1"/>
    <col min="2" max="2" width="37.125" style="0" customWidth="1"/>
  </cols>
  <sheetData>
    <row r="1" spans="1:2" ht="55.5" customHeight="1">
      <c r="A1" s="1" t="s">
        <v>2377</v>
      </c>
      <c r="B1" s="2"/>
    </row>
    <row r="2" spans="1:2" ht="13.5" customHeight="1">
      <c r="A2" s="3" t="s">
        <v>2378</v>
      </c>
      <c r="B2" s="4"/>
    </row>
    <row r="3" spans="1:2" ht="24.75" customHeight="1">
      <c r="A3" s="5" t="s">
        <v>2379</v>
      </c>
      <c r="B3" s="6">
        <f>SUM(B4:B5)</f>
        <v>0</v>
      </c>
    </row>
    <row r="4" spans="1:5" ht="24.75" customHeight="1">
      <c r="A4" s="5" t="s">
        <v>2380</v>
      </c>
      <c r="B4" s="7">
        <v>0</v>
      </c>
      <c r="E4" s="8"/>
    </row>
    <row r="5" spans="1:2" ht="24.75" customHeight="1">
      <c r="A5" s="5" t="s">
        <v>2381</v>
      </c>
      <c r="B5" s="6"/>
    </row>
    <row r="6" spans="1:2" ht="24.75" customHeight="1">
      <c r="A6" s="5" t="s">
        <v>2382</v>
      </c>
      <c r="B6" s="6">
        <f>SUM(B7:B8)</f>
        <v>29391.870000000003</v>
      </c>
    </row>
    <row r="7" spans="1:2" ht="24.75" customHeight="1">
      <c r="A7" s="5" t="s">
        <v>2383</v>
      </c>
      <c r="B7" s="6">
        <v>19653</v>
      </c>
    </row>
    <row r="8" spans="1:2" ht="24.75" customHeight="1">
      <c r="A8" s="5" t="s">
        <v>2384</v>
      </c>
      <c r="B8" s="6">
        <v>9738.87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365"/>
  <sheetViews>
    <sheetView workbookViewId="0" topLeftCell="A1">
      <selection activeCell="H14" sqref="H14"/>
    </sheetView>
  </sheetViews>
  <sheetFormatPr defaultColWidth="9.00390625" defaultRowHeight="14.25"/>
  <cols>
    <col min="1" max="1" width="35.25390625" style="248" customWidth="1"/>
    <col min="2" max="2" width="16.75390625" style="248" customWidth="1"/>
    <col min="3" max="3" width="19.50390625" style="249" customWidth="1"/>
    <col min="4" max="4" width="22.375" style="250" customWidth="1"/>
    <col min="5" max="240" width="9.00390625" style="244" customWidth="1"/>
  </cols>
  <sheetData>
    <row r="1" spans="1:5" s="244" customFormat="1" ht="45" customHeight="1">
      <c r="A1" s="251" t="s">
        <v>35</v>
      </c>
      <c r="B1" s="251"/>
      <c r="C1" s="251"/>
      <c r="D1" s="251"/>
      <c r="E1" s="252"/>
    </row>
    <row r="2" spans="1:4" s="244" customFormat="1" ht="21" customHeight="1">
      <c r="A2" s="253"/>
      <c r="B2" s="248"/>
      <c r="C2" s="254"/>
      <c r="D2" s="255" t="s">
        <v>1</v>
      </c>
    </row>
    <row r="3" spans="1:230" s="245" customFormat="1" ht="32.25" customHeight="1">
      <c r="A3" s="256" t="s">
        <v>36</v>
      </c>
      <c r="B3" s="257" t="s">
        <v>37</v>
      </c>
      <c r="C3" s="258" t="s">
        <v>38</v>
      </c>
      <c r="D3" s="259" t="s">
        <v>39</v>
      </c>
      <c r="HV3" s="282"/>
    </row>
    <row r="4" spans="1:230" s="245" customFormat="1" ht="22.5" customHeight="1">
      <c r="A4" s="260" t="s">
        <v>40</v>
      </c>
      <c r="B4" s="261">
        <f>SUM(B5:B25)</f>
        <v>605363</v>
      </c>
      <c r="C4" s="262">
        <f>SUM(C5:C25)</f>
        <v>558135</v>
      </c>
      <c r="D4" s="263">
        <f>C4/B4-1</f>
        <v>-0.07801600031716505</v>
      </c>
      <c r="HV4" s="282"/>
    </row>
    <row r="5" spans="1:230" s="246" customFormat="1" ht="22.5" customHeight="1">
      <c r="A5" s="264" t="s">
        <v>41</v>
      </c>
      <c r="B5" s="265">
        <v>50189</v>
      </c>
      <c r="C5" s="262">
        <v>55244</v>
      </c>
      <c r="D5" s="263">
        <f>C5/B5-1</f>
        <v>0.10071928111737627</v>
      </c>
      <c r="HV5" s="247"/>
    </row>
    <row r="6" spans="1:230" s="246" customFormat="1" ht="22.5" customHeight="1">
      <c r="A6" s="264" t="s">
        <v>42</v>
      </c>
      <c r="B6" s="265"/>
      <c r="C6" s="262">
        <v>330</v>
      </c>
      <c r="D6" s="263"/>
      <c r="HV6" s="247"/>
    </row>
    <row r="7" spans="1:230" s="246" customFormat="1" ht="22.5" customHeight="1">
      <c r="A7" s="264" t="s">
        <v>43</v>
      </c>
      <c r="B7" s="265">
        <v>18236</v>
      </c>
      <c r="C7" s="262">
        <v>15589</v>
      </c>
      <c r="D7" s="263">
        <f aca="true" t="shared" si="0" ref="D7:D25">C7/B7-1</f>
        <v>-0.14515244571177888</v>
      </c>
      <c r="HV7" s="247"/>
    </row>
    <row r="8" spans="1:230" s="246" customFormat="1" ht="22.5" customHeight="1">
      <c r="A8" s="264" t="s">
        <v>44</v>
      </c>
      <c r="B8" s="265">
        <v>133653</v>
      </c>
      <c r="C8" s="262">
        <v>120623</v>
      </c>
      <c r="D8" s="263">
        <f t="shared" si="0"/>
        <v>-0.09749126469289882</v>
      </c>
      <c r="HV8" s="247"/>
    </row>
    <row r="9" spans="1:230" s="246" customFormat="1" ht="22.5" customHeight="1">
      <c r="A9" s="264" t="s">
        <v>45</v>
      </c>
      <c r="B9" s="265">
        <v>7390</v>
      </c>
      <c r="C9" s="262">
        <v>642</v>
      </c>
      <c r="D9" s="263">
        <f t="shared" si="0"/>
        <v>-0.9131258457374831</v>
      </c>
      <c r="HV9" s="247"/>
    </row>
    <row r="10" spans="1:230" s="246" customFormat="1" ht="22.5" customHeight="1">
      <c r="A10" s="264" t="s">
        <v>46</v>
      </c>
      <c r="B10" s="265">
        <v>7757</v>
      </c>
      <c r="C10" s="262">
        <v>6134</v>
      </c>
      <c r="D10" s="263">
        <f t="shared" si="0"/>
        <v>-0.20923037256671395</v>
      </c>
      <c r="HV10" s="247"/>
    </row>
    <row r="11" spans="1:230" s="246" customFormat="1" ht="22.5" customHeight="1">
      <c r="A11" s="264" t="s">
        <v>47</v>
      </c>
      <c r="B11" s="265">
        <v>105661</v>
      </c>
      <c r="C11" s="262">
        <v>91215</v>
      </c>
      <c r="D11" s="263">
        <f t="shared" si="0"/>
        <v>-0.13672026575557683</v>
      </c>
      <c r="HV11" s="247"/>
    </row>
    <row r="12" spans="1:230" s="246" customFormat="1" ht="22.5" customHeight="1">
      <c r="A12" s="264" t="s">
        <v>48</v>
      </c>
      <c r="B12" s="265">
        <v>90795</v>
      </c>
      <c r="C12" s="262">
        <v>80510</v>
      </c>
      <c r="D12" s="263">
        <f t="shared" si="0"/>
        <v>-0.1132771628393634</v>
      </c>
      <c r="HV12" s="247"/>
    </row>
    <row r="13" spans="1:230" s="246" customFormat="1" ht="22.5" customHeight="1">
      <c r="A13" s="264" t="s">
        <v>49</v>
      </c>
      <c r="B13" s="265">
        <v>7360</v>
      </c>
      <c r="C13" s="262">
        <v>5908</v>
      </c>
      <c r="D13" s="263">
        <f t="shared" si="0"/>
        <v>-0.19728260869565217</v>
      </c>
      <c r="HV13" s="247"/>
    </row>
    <row r="14" spans="1:230" s="246" customFormat="1" ht="22.5" customHeight="1">
      <c r="A14" s="264" t="s">
        <v>50</v>
      </c>
      <c r="B14" s="265">
        <v>10778</v>
      </c>
      <c r="C14" s="262">
        <v>9569</v>
      </c>
      <c r="D14" s="263">
        <f t="shared" si="0"/>
        <v>-0.11217294488773433</v>
      </c>
      <c r="HV14" s="247"/>
    </row>
    <row r="15" spans="1:230" s="246" customFormat="1" ht="22.5" customHeight="1">
      <c r="A15" s="264" t="s">
        <v>51</v>
      </c>
      <c r="B15" s="265">
        <v>97357</v>
      </c>
      <c r="C15" s="262">
        <v>62958</v>
      </c>
      <c r="D15" s="263">
        <f t="shared" si="0"/>
        <v>-0.35332847150179236</v>
      </c>
      <c r="HV15" s="247"/>
    </row>
    <row r="16" spans="1:230" s="246" customFormat="1" ht="21" customHeight="1">
      <c r="A16" s="264" t="s">
        <v>52</v>
      </c>
      <c r="B16" s="265">
        <v>13067</v>
      </c>
      <c r="C16" s="262">
        <v>7307</v>
      </c>
      <c r="D16" s="263">
        <f t="shared" si="0"/>
        <v>-0.4408050815030229</v>
      </c>
      <c r="HV16" s="247"/>
    </row>
    <row r="17" spans="1:230" s="246" customFormat="1" ht="22.5" customHeight="1">
      <c r="A17" s="264" t="s">
        <v>53</v>
      </c>
      <c r="B17" s="265">
        <v>2711</v>
      </c>
      <c r="C17" s="262">
        <v>3234</v>
      </c>
      <c r="D17" s="263">
        <f t="shared" si="0"/>
        <v>0.1929177425304316</v>
      </c>
      <c r="HV17" s="247"/>
    </row>
    <row r="18" spans="1:230" s="246" customFormat="1" ht="22.5" customHeight="1">
      <c r="A18" s="266" t="s">
        <v>54</v>
      </c>
      <c r="B18" s="265">
        <v>1295</v>
      </c>
      <c r="C18" s="262">
        <v>537</v>
      </c>
      <c r="D18" s="263">
        <f t="shared" si="0"/>
        <v>-0.5853281853281853</v>
      </c>
      <c r="HV18" s="247"/>
    </row>
    <row r="19" spans="1:230" s="246" customFormat="1" ht="22.5" customHeight="1">
      <c r="A19" s="266" t="s">
        <v>55</v>
      </c>
      <c r="B19" s="265">
        <v>106</v>
      </c>
      <c r="C19" s="262">
        <v>70</v>
      </c>
      <c r="D19" s="263">
        <f t="shared" si="0"/>
        <v>-0.339622641509434</v>
      </c>
      <c r="HV19" s="247"/>
    </row>
    <row r="20" spans="1:230" s="246" customFormat="1" ht="22.5" customHeight="1">
      <c r="A20" s="267" t="s">
        <v>56</v>
      </c>
      <c r="B20" s="265">
        <v>4786</v>
      </c>
      <c r="C20" s="262">
        <v>5511</v>
      </c>
      <c r="D20" s="263">
        <f t="shared" si="0"/>
        <v>0.15148349352277468</v>
      </c>
      <c r="HV20" s="247"/>
    </row>
    <row r="21" spans="1:230" s="246" customFormat="1" ht="21" customHeight="1">
      <c r="A21" s="264" t="s">
        <v>57</v>
      </c>
      <c r="B21" s="265">
        <v>28781</v>
      </c>
      <c r="C21" s="262">
        <v>17968</v>
      </c>
      <c r="D21" s="263">
        <f t="shared" si="0"/>
        <v>-0.3756992460303673</v>
      </c>
      <c r="HV21" s="247"/>
    </row>
    <row r="22" spans="1:230" s="246" customFormat="1" ht="22.5" customHeight="1">
      <c r="A22" s="264" t="s">
        <v>58</v>
      </c>
      <c r="B22" s="265">
        <v>2131</v>
      </c>
      <c r="C22" s="262"/>
      <c r="D22" s="263">
        <f t="shared" si="0"/>
        <v>-1</v>
      </c>
      <c r="HV22" s="247"/>
    </row>
    <row r="23" spans="1:230" s="246" customFormat="1" ht="30" customHeight="1">
      <c r="A23" s="266" t="s">
        <v>59</v>
      </c>
      <c r="B23" s="265">
        <v>4565</v>
      </c>
      <c r="C23" s="262">
        <v>2259</v>
      </c>
      <c r="D23" s="263">
        <f t="shared" si="0"/>
        <v>-0.5051478641840088</v>
      </c>
      <c r="HV23" s="247"/>
    </row>
    <row r="24" spans="1:230" s="246" customFormat="1" ht="22.5" customHeight="1">
      <c r="A24" s="266" t="s">
        <v>60</v>
      </c>
      <c r="B24" s="265">
        <v>435</v>
      </c>
      <c r="C24" s="262">
        <f>52873+1</f>
        <v>52874</v>
      </c>
      <c r="D24" s="263">
        <f t="shared" si="0"/>
        <v>120.54942528735633</v>
      </c>
      <c r="HV24" s="247"/>
    </row>
    <row r="25" spans="1:230" s="246" customFormat="1" ht="22.5" customHeight="1">
      <c r="A25" s="264" t="s">
        <v>61</v>
      </c>
      <c r="B25" s="265">
        <v>18310</v>
      </c>
      <c r="C25" s="262">
        <v>19653</v>
      </c>
      <c r="D25" s="263">
        <f t="shared" si="0"/>
        <v>0.07334789732386682</v>
      </c>
      <c r="HV25" s="247"/>
    </row>
    <row r="26" spans="1:230" s="246" customFormat="1" ht="22.5" customHeight="1">
      <c r="A26" s="266"/>
      <c r="B26" s="261"/>
      <c r="C26" s="262"/>
      <c r="D26" s="263"/>
      <c r="HV26" s="247"/>
    </row>
    <row r="27" spans="1:230" s="246" customFormat="1" ht="22.5" customHeight="1">
      <c r="A27" s="268" t="s">
        <v>62</v>
      </c>
      <c r="B27" s="261">
        <f>SUM(B28:B30)</f>
        <v>6718</v>
      </c>
      <c r="C27" s="262">
        <f>SUM(C28:C30)</f>
        <v>7613</v>
      </c>
      <c r="D27" s="263">
        <f>C27/B27-1</f>
        <v>0.13322417386126828</v>
      </c>
      <c r="HV27" s="247"/>
    </row>
    <row r="28" spans="1:230" s="246" customFormat="1" ht="22.5" customHeight="1">
      <c r="A28" s="266" t="s">
        <v>63</v>
      </c>
      <c r="B28" s="261"/>
      <c r="C28" s="262"/>
      <c r="D28" s="263"/>
      <c r="HV28" s="247"/>
    </row>
    <row r="29" spans="1:230" s="246" customFormat="1" ht="22.5" customHeight="1">
      <c r="A29" s="266" t="s">
        <v>64</v>
      </c>
      <c r="B29" s="261"/>
      <c r="C29" s="262"/>
      <c r="D29" s="263"/>
      <c r="HV29" s="247"/>
    </row>
    <row r="30" spans="1:230" s="246" customFormat="1" ht="22.5" customHeight="1">
      <c r="A30" s="266" t="s">
        <v>65</v>
      </c>
      <c r="B30" s="261">
        <v>6718</v>
      </c>
      <c r="C30" s="262">
        <v>7613</v>
      </c>
      <c r="D30" s="263">
        <f>C30/B30-1</f>
        <v>0.13322417386126828</v>
      </c>
      <c r="HV30" s="247"/>
    </row>
    <row r="31" spans="1:230" s="246" customFormat="1" ht="22.5" customHeight="1">
      <c r="A31" s="266"/>
      <c r="B31" s="266"/>
      <c r="C31" s="269"/>
      <c r="D31" s="263"/>
      <c r="HV31" s="247"/>
    </row>
    <row r="32" spans="1:230" s="246" customFormat="1" ht="22.5" customHeight="1">
      <c r="A32" s="268" t="s">
        <v>66</v>
      </c>
      <c r="B32" s="270">
        <f>B33</f>
        <v>46256</v>
      </c>
      <c r="C32" s="269"/>
      <c r="D32" s="263"/>
      <c r="HV32" s="247"/>
    </row>
    <row r="33" spans="1:230" s="246" customFormat="1" ht="22.5" customHeight="1">
      <c r="A33" s="271" t="s">
        <v>67</v>
      </c>
      <c r="B33" s="272">
        <v>46256</v>
      </c>
      <c r="C33" s="269"/>
      <c r="D33" s="263"/>
      <c r="HV33" s="247"/>
    </row>
    <row r="34" spans="1:4" s="247" customFormat="1" ht="22.5" customHeight="1">
      <c r="A34" s="271"/>
      <c r="B34" s="272"/>
      <c r="C34" s="269"/>
      <c r="D34" s="263"/>
    </row>
    <row r="35" spans="1:4" s="247" customFormat="1" ht="22.5" customHeight="1">
      <c r="A35" s="273" t="s">
        <v>68</v>
      </c>
      <c r="B35" s="274">
        <v>3371</v>
      </c>
      <c r="C35" s="275"/>
      <c r="D35" s="263"/>
    </row>
    <row r="36" spans="1:4" s="247" customFormat="1" ht="22.5" customHeight="1">
      <c r="A36" s="266"/>
      <c r="B36" s="270"/>
      <c r="C36" s="275"/>
      <c r="D36" s="263"/>
    </row>
    <row r="37" spans="1:4" s="247" customFormat="1" ht="18.75" customHeight="1">
      <c r="A37" s="266"/>
      <c r="B37" s="261"/>
      <c r="C37" s="262"/>
      <c r="D37" s="263"/>
    </row>
    <row r="38" spans="1:4" s="247" customFormat="1" ht="18.75" customHeight="1">
      <c r="A38" s="273" t="s">
        <v>69</v>
      </c>
      <c r="B38" s="274">
        <f>B39</f>
        <v>92776</v>
      </c>
      <c r="C38" s="262"/>
      <c r="D38" s="263"/>
    </row>
    <row r="39" spans="1:4" s="247" customFormat="1" ht="18.75" customHeight="1">
      <c r="A39" s="266" t="s">
        <v>70</v>
      </c>
      <c r="B39" s="274">
        <v>92776</v>
      </c>
      <c r="C39" s="262"/>
      <c r="D39" s="263"/>
    </row>
    <row r="40" spans="1:4" s="247" customFormat="1" ht="18.75" customHeight="1">
      <c r="A40" s="266"/>
      <c r="B40" s="274"/>
      <c r="C40" s="262"/>
      <c r="D40" s="263"/>
    </row>
    <row r="41" spans="1:4" s="247" customFormat="1" ht="18.75" customHeight="1">
      <c r="A41" s="276"/>
      <c r="B41" s="276"/>
      <c r="C41" s="262"/>
      <c r="D41" s="263"/>
    </row>
    <row r="42" spans="1:4" s="247" customFormat="1" ht="22.5" customHeight="1">
      <c r="A42" s="276"/>
      <c r="B42" s="276"/>
      <c r="C42" s="262"/>
      <c r="D42" s="263"/>
    </row>
    <row r="43" spans="1:4" s="244" customFormat="1" ht="48.75" customHeight="1">
      <c r="A43" s="256" t="s">
        <v>71</v>
      </c>
      <c r="B43" s="274">
        <f>B4+B27+B32+B35+B38</f>
        <v>754484</v>
      </c>
      <c r="C43" s="277">
        <f>C4+C27+C35+C38</f>
        <v>565748</v>
      </c>
      <c r="D43" s="263">
        <f>C43/B43-1</f>
        <v>-0.2501524220526876</v>
      </c>
    </row>
    <row r="44" spans="1:4" s="244" customFormat="1" ht="21.75" customHeight="1">
      <c r="A44" s="278"/>
      <c r="B44" s="278"/>
      <c r="C44" s="278"/>
      <c r="D44" s="279"/>
    </row>
    <row r="45" spans="1:4" s="244" customFormat="1" ht="21.75" customHeight="1">
      <c r="A45" s="248"/>
      <c r="B45" s="248"/>
      <c r="C45" s="249"/>
      <c r="D45" s="280"/>
    </row>
    <row r="46" spans="1:4" s="244" customFormat="1" ht="21.75" customHeight="1">
      <c r="A46" s="248"/>
      <c r="B46" s="248"/>
      <c r="C46" s="249"/>
      <c r="D46" s="280"/>
    </row>
    <row r="47" spans="1:4" s="244" customFormat="1" ht="15.75">
      <c r="A47" s="248"/>
      <c r="B47" s="248"/>
      <c r="C47" s="249"/>
      <c r="D47" s="280"/>
    </row>
    <row r="48" spans="1:4" s="244" customFormat="1" ht="15.75">
      <c r="A48" s="248"/>
      <c r="B48" s="248"/>
      <c r="C48" s="249"/>
      <c r="D48" s="250"/>
    </row>
    <row r="49" spans="1:244" s="244" customFormat="1" ht="15.75">
      <c r="A49" s="248"/>
      <c r="B49" s="248"/>
      <c r="C49" s="281"/>
      <c r="D49" s="250"/>
      <c r="IG49"/>
      <c r="IH49"/>
      <c r="II49"/>
      <c r="IJ49"/>
    </row>
    <row r="50" spans="1:244" s="244" customFormat="1" ht="15.75">
      <c r="A50" s="248"/>
      <c r="B50" s="248"/>
      <c r="C50" s="249"/>
      <c r="D50" s="250"/>
      <c r="IG50"/>
      <c r="IH50"/>
      <c r="II50"/>
      <c r="IJ50"/>
    </row>
    <row r="51" spans="1:244" s="244" customFormat="1" ht="15.75">
      <c r="A51" s="248"/>
      <c r="B51" s="248"/>
      <c r="C51" s="249"/>
      <c r="D51" s="250"/>
      <c r="IG51"/>
      <c r="IH51"/>
      <c r="II51"/>
      <c r="IJ51"/>
    </row>
    <row r="52" spans="1:244" s="244" customFormat="1" ht="15.75">
      <c r="A52" s="248"/>
      <c r="B52" s="248"/>
      <c r="C52" s="249"/>
      <c r="D52" s="250"/>
      <c r="IG52"/>
      <c r="IH52"/>
      <c r="II52"/>
      <c r="IJ52"/>
    </row>
    <row r="53" spans="1:244" s="244" customFormat="1" ht="15.75">
      <c r="A53" s="248"/>
      <c r="B53" s="248"/>
      <c r="C53" s="249"/>
      <c r="D53" s="250"/>
      <c r="IG53"/>
      <c r="IH53"/>
      <c r="II53"/>
      <c r="IJ53"/>
    </row>
    <row r="54" spans="1:244" s="244" customFormat="1" ht="15.75">
      <c r="A54" s="248"/>
      <c r="B54" s="248"/>
      <c r="C54" s="249"/>
      <c r="D54" s="250"/>
      <c r="IG54"/>
      <c r="IH54"/>
      <c r="II54"/>
      <c r="IJ54"/>
    </row>
    <row r="55" spans="1:244" s="244" customFormat="1" ht="15.75">
      <c r="A55" s="248"/>
      <c r="B55" s="248"/>
      <c r="C55" s="249"/>
      <c r="D55" s="250"/>
      <c r="IG55"/>
      <c r="IH55"/>
      <c r="II55"/>
      <c r="IJ55"/>
    </row>
    <row r="56" spans="1:244" s="244" customFormat="1" ht="15.75">
      <c r="A56" s="248"/>
      <c r="B56" s="248"/>
      <c r="C56" s="249"/>
      <c r="D56" s="250"/>
      <c r="IG56"/>
      <c r="IH56"/>
      <c r="II56"/>
      <c r="IJ56"/>
    </row>
    <row r="57" spans="1:244" s="244" customFormat="1" ht="15.75">
      <c r="A57" s="248"/>
      <c r="B57" s="248"/>
      <c r="C57" s="249"/>
      <c r="D57" s="250"/>
      <c r="IG57"/>
      <c r="IH57"/>
      <c r="II57"/>
      <c r="IJ57"/>
    </row>
    <row r="58" spans="1:244" s="244" customFormat="1" ht="15.75">
      <c r="A58" s="248"/>
      <c r="B58" s="248"/>
      <c r="C58" s="249"/>
      <c r="D58" s="250"/>
      <c r="IG58"/>
      <c r="IH58"/>
      <c r="II58"/>
      <c r="IJ58"/>
    </row>
    <row r="59" spans="1:244" s="244" customFormat="1" ht="15.75">
      <c r="A59" s="248"/>
      <c r="B59" s="248"/>
      <c r="C59" s="249"/>
      <c r="D59" s="250"/>
      <c r="IG59"/>
      <c r="IH59"/>
      <c r="II59"/>
      <c r="IJ59"/>
    </row>
    <row r="60" spans="1:244" s="244" customFormat="1" ht="15.75">
      <c r="A60" s="248"/>
      <c r="B60" s="248"/>
      <c r="C60" s="249"/>
      <c r="D60" s="250"/>
      <c r="IG60"/>
      <c r="IH60"/>
      <c r="II60"/>
      <c r="IJ60"/>
    </row>
    <row r="61" spans="1:244" s="244" customFormat="1" ht="15.75">
      <c r="A61" s="248"/>
      <c r="B61" s="248"/>
      <c r="C61" s="249"/>
      <c r="D61" s="250"/>
      <c r="IG61"/>
      <c r="IH61"/>
      <c r="II61"/>
      <c r="IJ61"/>
    </row>
    <row r="62" spans="1:244" s="244" customFormat="1" ht="15.75">
      <c r="A62" s="248"/>
      <c r="B62" s="248"/>
      <c r="C62" s="249"/>
      <c r="D62" s="250"/>
      <c r="IG62"/>
      <c r="IH62"/>
      <c r="II62"/>
      <c r="IJ62"/>
    </row>
    <row r="63" spans="1:244" s="244" customFormat="1" ht="15.75">
      <c r="A63" s="248"/>
      <c r="B63" s="248"/>
      <c r="C63" s="249"/>
      <c r="D63" s="250"/>
      <c r="IG63"/>
      <c r="IH63"/>
      <c r="II63"/>
      <c r="IJ63"/>
    </row>
    <row r="64" spans="1:244" s="244" customFormat="1" ht="15.75">
      <c r="A64" s="248"/>
      <c r="B64" s="248"/>
      <c r="C64" s="249"/>
      <c r="D64" s="250"/>
      <c r="IG64"/>
      <c r="IH64"/>
      <c r="II64"/>
      <c r="IJ64"/>
    </row>
    <row r="65" spans="1:244" s="244" customFormat="1" ht="15.75">
      <c r="A65" s="248"/>
      <c r="B65" s="248"/>
      <c r="C65" s="249"/>
      <c r="D65" s="250"/>
      <c r="IG65"/>
      <c r="IH65"/>
      <c r="II65"/>
      <c r="IJ65"/>
    </row>
    <row r="66" spans="1:244" s="244" customFormat="1" ht="15.75">
      <c r="A66" s="248"/>
      <c r="B66" s="248"/>
      <c r="C66" s="249"/>
      <c r="D66" s="250"/>
      <c r="IG66"/>
      <c r="IH66"/>
      <c r="II66"/>
      <c r="IJ66"/>
    </row>
    <row r="67" spans="1:244" s="244" customFormat="1" ht="15.75">
      <c r="A67" s="248"/>
      <c r="B67" s="248"/>
      <c r="C67" s="249"/>
      <c r="D67" s="250"/>
      <c r="IG67"/>
      <c r="IH67"/>
      <c r="II67"/>
      <c r="IJ67"/>
    </row>
    <row r="68" spans="1:244" s="244" customFormat="1" ht="15.75">
      <c r="A68" s="248"/>
      <c r="B68" s="248"/>
      <c r="C68" s="249"/>
      <c r="D68" s="250"/>
      <c r="IG68"/>
      <c r="IH68"/>
      <c r="II68"/>
      <c r="IJ68"/>
    </row>
    <row r="69" spans="1:244" s="244" customFormat="1" ht="15.75">
      <c r="A69" s="248"/>
      <c r="B69" s="248"/>
      <c r="C69" s="249"/>
      <c r="D69" s="250"/>
      <c r="IG69"/>
      <c r="IH69"/>
      <c r="II69"/>
      <c r="IJ69"/>
    </row>
    <row r="70" spans="1:244" s="244" customFormat="1" ht="15.75">
      <c r="A70" s="248"/>
      <c r="B70" s="248"/>
      <c r="C70" s="249"/>
      <c r="D70" s="250"/>
      <c r="IG70"/>
      <c r="IH70"/>
      <c r="II70"/>
      <c r="IJ70"/>
    </row>
    <row r="71" spans="1:244" s="244" customFormat="1" ht="15.75">
      <c r="A71" s="248"/>
      <c r="B71" s="248"/>
      <c r="C71" s="249"/>
      <c r="D71" s="250"/>
      <c r="IG71"/>
      <c r="IH71"/>
      <c r="II71"/>
      <c r="IJ71"/>
    </row>
    <row r="72" spans="1:244" s="244" customFormat="1" ht="15.75">
      <c r="A72" s="248"/>
      <c r="B72" s="248"/>
      <c r="C72" s="249"/>
      <c r="D72" s="250"/>
      <c r="IG72"/>
      <c r="IH72"/>
      <c r="II72"/>
      <c r="IJ72"/>
    </row>
    <row r="73" spans="1:244" s="244" customFormat="1" ht="15.75">
      <c r="A73" s="248"/>
      <c r="B73" s="248"/>
      <c r="C73" s="249"/>
      <c r="D73" s="250"/>
      <c r="IG73"/>
      <c r="IH73"/>
      <c r="II73"/>
      <c r="IJ73"/>
    </row>
    <row r="74" spans="1:244" s="244" customFormat="1" ht="15.75">
      <c r="A74" s="248"/>
      <c r="B74" s="248"/>
      <c r="C74" s="249"/>
      <c r="D74" s="250"/>
      <c r="IG74"/>
      <c r="IH74"/>
      <c r="II74"/>
      <c r="IJ74"/>
    </row>
    <row r="75" spans="1:244" s="244" customFormat="1" ht="15.75">
      <c r="A75" s="248"/>
      <c r="B75" s="248"/>
      <c r="C75" s="249"/>
      <c r="D75" s="250"/>
      <c r="IG75"/>
      <c r="IH75"/>
      <c r="II75"/>
      <c r="IJ75"/>
    </row>
    <row r="76" spans="1:244" s="244" customFormat="1" ht="15.75">
      <c r="A76" s="248"/>
      <c r="B76" s="248"/>
      <c r="C76" s="249"/>
      <c r="D76" s="250"/>
      <c r="IG76"/>
      <c r="IH76"/>
      <c r="II76"/>
      <c r="IJ76"/>
    </row>
    <row r="77" spans="1:244" s="244" customFormat="1" ht="15.75">
      <c r="A77" s="248"/>
      <c r="B77" s="248"/>
      <c r="C77" s="249"/>
      <c r="D77" s="250"/>
      <c r="IG77"/>
      <c r="IH77"/>
      <c r="II77"/>
      <c r="IJ77"/>
    </row>
    <row r="78" spans="1:244" s="244" customFormat="1" ht="15.75">
      <c r="A78" s="248"/>
      <c r="B78" s="248"/>
      <c r="C78" s="249"/>
      <c r="D78" s="250"/>
      <c r="IG78"/>
      <c r="IH78"/>
      <c r="II78"/>
      <c r="IJ78"/>
    </row>
    <row r="79" spans="1:244" s="244" customFormat="1" ht="15.75">
      <c r="A79" s="248"/>
      <c r="B79" s="248"/>
      <c r="C79" s="249"/>
      <c r="D79" s="250"/>
      <c r="IG79"/>
      <c r="IH79"/>
      <c r="II79"/>
      <c r="IJ79"/>
    </row>
    <row r="80" spans="1:244" s="244" customFormat="1" ht="15.75">
      <c r="A80" s="248"/>
      <c r="B80" s="248"/>
      <c r="C80" s="249"/>
      <c r="D80" s="250"/>
      <c r="IG80"/>
      <c r="IH80"/>
      <c r="II80"/>
      <c r="IJ80"/>
    </row>
    <row r="81" spans="1:244" s="244" customFormat="1" ht="15.75">
      <c r="A81" s="248"/>
      <c r="B81" s="248"/>
      <c r="C81" s="249"/>
      <c r="D81" s="250"/>
      <c r="IG81"/>
      <c r="IH81"/>
      <c r="II81"/>
      <c r="IJ81"/>
    </row>
    <row r="82" spans="1:244" s="244" customFormat="1" ht="15.75">
      <c r="A82" s="248"/>
      <c r="B82" s="248"/>
      <c r="C82" s="249"/>
      <c r="D82" s="250"/>
      <c r="IG82"/>
      <c r="IH82"/>
      <c r="II82"/>
      <c r="IJ82"/>
    </row>
    <row r="83" spans="1:244" s="244" customFormat="1" ht="15.75">
      <c r="A83" s="248"/>
      <c r="B83" s="248"/>
      <c r="C83" s="249"/>
      <c r="D83" s="250"/>
      <c r="IG83"/>
      <c r="IH83"/>
      <c r="II83"/>
      <c r="IJ83"/>
    </row>
    <row r="84" spans="1:244" s="244" customFormat="1" ht="15.75">
      <c r="A84" s="248"/>
      <c r="B84" s="248"/>
      <c r="C84" s="249"/>
      <c r="D84" s="250"/>
      <c r="IG84"/>
      <c r="IH84"/>
      <c r="II84"/>
      <c r="IJ84"/>
    </row>
    <row r="85" spans="1:244" s="244" customFormat="1" ht="15.75">
      <c r="A85" s="248"/>
      <c r="B85" s="248"/>
      <c r="C85" s="249"/>
      <c r="D85" s="250"/>
      <c r="IG85"/>
      <c r="IH85"/>
      <c r="II85"/>
      <c r="IJ85"/>
    </row>
    <row r="86" spans="1:244" s="244" customFormat="1" ht="15.75">
      <c r="A86" s="248"/>
      <c r="B86" s="248"/>
      <c r="C86" s="249"/>
      <c r="D86" s="250"/>
      <c r="IG86"/>
      <c r="IH86"/>
      <c r="II86"/>
      <c r="IJ86"/>
    </row>
    <row r="87" spans="1:244" s="244" customFormat="1" ht="15.75">
      <c r="A87" s="248"/>
      <c r="B87" s="248"/>
      <c r="C87" s="249"/>
      <c r="D87" s="250"/>
      <c r="IG87"/>
      <c r="IH87"/>
      <c r="II87"/>
      <c r="IJ87"/>
    </row>
    <row r="88" spans="1:244" s="244" customFormat="1" ht="15.75">
      <c r="A88" s="248"/>
      <c r="B88" s="248"/>
      <c r="C88" s="249"/>
      <c r="D88" s="250"/>
      <c r="IG88"/>
      <c r="IH88"/>
      <c r="II88"/>
      <c r="IJ88"/>
    </row>
    <row r="89" spans="1:244" s="244" customFormat="1" ht="15.75">
      <c r="A89" s="248"/>
      <c r="B89" s="248"/>
      <c r="C89" s="249"/>
      <c r="D89" s="250"/>
      <c r="IG89"/>
      <c r="IH89"/>
      <c r="II89"/>
      <c r="IJ89"/>
    </row>
    <row r="90" spans="1:244" s="244" customFormat="1" ht="15.75">
      <c r="A90" s="248"/>
      <c r="B90" s="248"/>
      <c r="C90" s="249"/>
      <c r="D90" s="250"/>
      <c r="IG90"/>
      <c r="IH90"/>
      <c r="II90"/>
      <c r="IJ90"/>
    </row>
    <row r="91" spans="1:244" s="244" customFormat="1" ht="15.75">
      <c r="A91" s="248"/>
      <c r="B91" s="248"/>
      <c r="C91" s="249"/>
      <c r="D91" s="250"/>
      <c r="IG91"/>
      <c r="IH91"/>
      <c r="II91"/>
      <c r="IJ91"/>
    </row>
    <row r="92" spans="1:244" s="244" customFormat="1" ht="15.75">
      <c r="A92" s="248"/>
      <c r="B92" s="248"/>
      <c r="C92" s="249"/>
      <c r="D92" s="250"/>
      <c r="IG92"/>
      <c r="IH92"/>
      <c r="II92"/>
      <c r="IJ92"/>
    </row>
    <row r="93" spans="1:244" s="244" customFormat="1" ht="15.75">
      <c r="A93" s="248"/>
      <c r="B93" s="248"/>
      <c r="C93" s="249"/>
      <c r="D93" s="250"/>
      <c r="IG93"/>
      <c r="IH93"/>
      <c r="II93"/>
      <c r="IJ93"/>
    </row>
    <row r="94" spans="1:244" s="244" customFormat="1" ht="15.75">
      <c r="A94" s="248"/>
      <c r="B94" s="248"/>
      <c r="C94" s="249"/>
      <c r="D94" s="250"/>
      <c r="IG94"/>
      <c r="IH94"/>
      <c r="II94"/>
      <c r="IJ94"/>
    </row>
    <row r="95" spans="1:244" s="244" customFormat="1" ht="15.75">
      <c r="A95" s="248"/>
      <c r="B95" s="248"/>
      <c r="C95" s="249"/>
      <c r="D95" s="250"/>
      <c r="IG95"/>
      <c r="IH95"/>
      <c r="II95"/>
      <c r="IJ95"/>
    </row>
    <row r="96" spans="1:244" s="244" customFormat="1" ht="15.75">
      <c r="A96" s="248"/>
      <c r="B96" s="248"/>
      <c r="C96" s="249"/>
      <c r="D96" s="250"/>
      <c r="IG96"/>
      <c r="IH96"/>
      <c r="II96"/>
      <c r="IJ96"/>
    </row>
    <row r="97" spans="1:244" s="244" customFormat="1" ht="15.75">
      <c r="A97" s="248"/>
      <c r="B97" s="248"/>
      <c r="C97" s="249"/>
      <c r="D97" s="250"/>
      <c r="IG97"/>
      <c r="IH97"/>
      <c r="II97"/>
      <c r="IJ97"/>
    </row>
    <row r="98" spans="1:244" s="244" customFormat="1" ht="15.75">
      <c r="A98" s="248"/>
      <c r="B98" s="248"/>
      <c r="C98" s="249"/>
      <c r="D98" s="250"/>
      <c r="IG98"/>
      <c r="IH98"/>
      <c r="II98"/>
      <c r="IJ98"/>
    </row>
    <row r="99" spans="1:244" s="244" customFormat="1" ht="15.75">
      <c r="A99" s="248"/>
      <c r="B99" s="248"/>
      <c r="C99" s="249"/>
      <c r="D99" s="250"/>
      <c r="IG99"/>
      <c r="IH99"/>
      <c r="II99"/>
      <c r="IJ99"/>
    </row>
    <row r="100" spans="1:244" s="244" customFormat="1" ht="15.75">
      <c r="A100" s="248"/>
      <c r="B100" s="248"/>
      <c r="C100" s="249"/>
      <c r="D100" s="250"/>
      <c r="IG100"/>
      <c r="IH100"/>
      <c r="II100"/>
      <c r="IJ100"/>
    </row>
    <row r="101" spans="1:244" s="244" customFormat="1" ht="15.75">
      <c r="A101" s="248"/>
      <c r="B101" s="248"/>
      <c r="C101" s="249"/>
      <c r="D101" s="250"/>
      <c r="IG101"/>
      <c r="IH101"/>
      <c r="II101"/>
      <c r="IJ101"/>
    </row>
    <row r="102" spans="1:244" s="244" customFormat="1" ht="15.75">
      <c r="A102" s="248"/>
      <c r="B102" s="248"/>
      <c r="C102" s="249"/>
      <c r="D102" s="250"/>
      <c r="IG102"/>
      <c r="IH102"/>
      <c r="II102"/>
      <c r="IJ102"/>
    </row>
    <row r="103" spans="1:244" s="244" customFormat="1" ht="15.75">
      <c r="A103" s="248"/>
      <c r="B103" s="248"/>
      <c r="C103" s="249"/>
      <c r="D103" s="250"/>
      <c r="IG103"/>
      <c r="IH103"/>
      <c r="II103"/>
      <c r="IJ103"/>
    </row>
    <row r="104" spans="1:244" s="244" customFormat="1" ht="15.75">
      <c r="A104" s="248"/>
      <c r="B104" s="248"/>
      <c r="C104" s="249"/>
      <c r="D104" s="250"/>
      <c r="IG104"/>
      <c r="IH104"/>
      <c r="II104"/>
      <c r="IJ104"/>
    </row>
    <row r="105" spans="1:244" s="244" customFormat="1" ht="15.75">
      <c r="A105" s="248"/>
      <c r="B105" s="248"/>
      <c r="C105" s="249"/>
      <c r="D105" s="250"/>
      <c r="IG105"/>
      <c r="IH105"/>
      <c r="II105"/>
      <c r="IJ105"/>
    </row>
    <row r="106" spans="1:244" s="244" customFormat="1" ht="15.75">
      <c r="A106" s="248"/>
      <c r="B106" s="248"/>
      <c r="C106" s="249"/>
      <c r="D106" s="250"/>
      <c r="IG106"/>
      <c r="IH106"/>
      <c r="II106"/>
      <c r="IJ106"/>
    </row>
    <row r="107" spans="1:244" s="244" customFormat="1" ht="15.75">
      <c r="A107" s="248"/>
      <c r="B107" s="248"/>
      <c r="C107" s="249"/>
      <c r="D107" s="250"/>
      <c r="IG107"/>
      <c r="IH107"/>
      <c r="II107"/>
      <c r="IJ107"/>
    </row>
    <row r="108" spans="1:244" s="244" customFormat="1" ht="15.75">
      <c r="A108" s="248"/>
      <c r="B108" s="248"/>
      <c r="C108" s="249"/>
      <c r="D108" s="250"/>
      <c r="IG108"/>
      <c r="IH108"/>
      <c r="II108"/>
      <c r="IJ108"/>
    </row>
    <row r="109" spans="1:244" s="244" customFormat="1" ht="15.75">
      <c r="A109" s="248"/>
      <c r="B109" s="248"/>
      <c r="C109" s="249"/>
      <c r="D109" s="250"/>
      <c r="IG109"/>
      <c r="IH109"/>
      <c r="II109"/>
      <c r="IJ109"/>
    </row>
    <row r="110" spans="1:244" s="244" customFormat="1" ht="15.75">
      <c r="A110" s="248"/>
      <c r="B110" s="248"/>
      <c r="C110" s="249"/>
      <c r="D110" s="250"/>
      <c r="IG110"/>
      <c r="IH110"/>
      <c r="II110"/>
      <c r="IJ110"/>
    </row>
    <row r="111" spans="1:244" s="244" customFormat="1" ht="15.75">
      <c r="A111" s="248"/>
      <c r="B111" s="248"/>
      <c r="C111" s="249"/>
      <c r="D111" s="250"/>
      <c r="IG111"/>
      <c r="IH111"/>
      <c r="II111"/>
      <c r="IJ111"/>
    </row>
    <row r="112" spans="1:244" s="244" customFormat="1" ht="15.75">
      <c r="A112" s="248"/>
      <c r="B112" s="248"/>
      <c r="C112" s="249"/>
      <c r="D112" s="250"/>
      <c r="IG112"/>
      <c r="IH112"/>
      <c r="II112"/>
      <c r="IJ112"/>
    </row>
    <row r="113" spans="1:244" s="244" customFormat="1" ht="15.75">
      <c r="A113" s="248"/>
      <c r="B113" s="248"/>
      <c r="C113" s="249"/>
      <c r="D113" s="250"/>
      <c r="IG113"/>
      <c r="IH113"/>
      <c r="II113"/>
      <c r="IJ113"/>
    </row>
    <row r="114" spans="1:244" s="244" customFormat="1" ht="15.75">
      <c r="A114" s="248"/>
      <c r="B114" s="248"/>
      <c r="C114" s="249"/>
      <c r="D114" s="250"/>
      <c r="IG114"/>
      <c r="IH114"/>
      <c r="II114"/>
      <c r="IJ114"/>
    </row>
    <row r="115" spans="1:244" s="244" customFormat="1" ht="15.75">
      <c r="A115" s="248"/>
      <c r="B115" s="248"/>
      <c r="C115" s="249"/>
      <c r="D115" s="250"/>
      <c r="IG115"/>
      <c r="IH115"/>
      <c r="II115"/>
      <c r="IJ115"/>
    </row>
    <row r="116" spans="1:244" s="244" customFormat="1" ht="15.75">
      <c r="A116" s="248"/>
      <c r="B116" s="248"/>
      <c r="C116" s="249"/>
      <c r="D116" s="250"/>
      <c r="IG116"/>
      <c r="IH116"/>
      <c r="II116"/>
      <c r="IJ116"/>
    </row>
    <row r="117" spans="1:244" s="244" customFormat="1" ht="15.75">
      <c r="A117" s="248"/>
      <c r="B117" s="248"/>
      <c r="C117" s="249"/>
      <c r="D117" s="250"/>
      <c r="IG117"/>
      <c r="IH117"/>
      <c r="II117"/>
      <c r="IJ117"/>
    </row>
    <row r="118" spans="1:244" s="244" customFormat="1" ht="15.75">
      <c r="A118" s="248"/>
      <c r="B118" s="248"/>
      <c r="C118" s="249"/>
      <c r="D118" s="250"/>
      <c r="IG118"/>
      <c r="IH118"/>
      <c r="II118"/>
      <c r="IJ118"/>
    </row>
    <row r="119" spans="1:244" s="244" customFormat="1" ht="15.75">
      <c r="A119" s="248"/>
      <c r="B119" s="248"/>
      <c r="C119" s="249"/>
      <c r="D119" s="250"/>
      <c r="IG119"/>
      <c r="IH119"/>
      <c r="II119"/>
      <c r="IJ119"/>
    </row>
    <row r="120" spans="1:244" s="244" customFormat="1" ht="15.75">
      <c r="A120" s="248"/>
      <c r="B120" s="248"/>
      <c r="C120" s="249"/>
      <c r="D120" s="250"/>
      <c r="IG120"/>
      <c r="IH120"/>
      <c r="II120"/>
      <c r="IJ120"/>
    </row>
    <row r="121" spans="1:244" s="244" customFormat="1" ht="15.75">
      <c r="A121" s="248"/>
      <c r="B121" s="248"/>
      <c r="C121" s="249"/>
      <c r="D121" s="250"/>
      <c r="IG121"/>
      <c r="IH121"/>
      <c r="II121"/>
      <c r="IJ121"/>
    </row>
    <row r="122" spans="1:244" s="244" customFormat="1" ht="15.75">
      <c r="A122" s="248"/>
      <c r="B122" s="248"/>
      <c r="C122" s="249"/>
      <c r="D122" s="250"/>
      <c r="IG122"/>
      <c r="IH122"/>
      <c r="II122"/>
      <c r="IJ122"/>
    </row>
    <row r="123" spans="1:244" s="244" customFormat="1" ht="15.75">
      <c r="A123" s="248"/>
      <c r="B123" s="248"/>
      <c r="C123" s="249"/>
      <c r="D123" s="250"/>
      <c r="IG123"/>
      <c r="IH123"/>
      <c r="II123"/>
      <c r="IJ123"/>
    </row>
    <row r="124" spans="1:244" s="244" customFormat="1" ht="15.75">
      <c r="A124" s="248"/>
      <c r="B124" s="248"/>
      <c r="C124" s="249"/>
      <c r="D124" s="250"/>
      <c r="IG124"/>
      <c r="IH124"/>
      <c r="II124"/>
      <c r="IJ124"/>
    </row>
    <row r="125" spans="1:244" s="244" customFormat="1" ht="15.75">
      <c r="A125" s="248"/>
      <c r="B125" s="248"/>
      <c r="C125" s="249"/>
      <c r="D125" s="250"/>
      <c r="IG125"/>
      <c r="IH125"/>
      <c r="II125"/>
      <c r="IJ125"/>
    </row>
    <row r="126" spans="1:244" s="244" customFormat="1" ht="15.75">
      <c r="A126" s="248"/>
      <c r="B126" s="248"/>
      <c r="C126" s="249"/>
      <c r="D126" s="250"/>
      <c r="IG126"/>
      <c r="IH126"/>
      <c r="II126"/>
      <c r="IJ126"/>
    </row>
    <row r="127" spans="1:244" s="244" customFormat="1" ht="15.75">
      <c r="A127" s="248"/>
      <c r="B127" s="248"/>
      <c r="C127" s="249"/>
      <c r="D127" s="250"/>
      <c r="IG127"/>
      <c r="IH127"/>
      <c r="II127"/>
      <c r="IJ127"/>
    </row>
    <row r="128" spans="1:244" s="244" customFormat="1" ht="15.75">
      <c r="A128" s="248"/>
      <c r="B128" s="248"/>
      <c r="C128" s="249"/>
      <c r="D128" s="250"/>
      <c r="IG128"/>
      <c r="IH128"/>
      <c r="II128"/>
      <c r="IJ128"/>
    </row>
    <row r="129" spans="1:244" s="244" customFormat="1" ht="15.75">
      <c r="A129" s="248"/>
      <c r="B129" s="248"/>
      <c r="C129" s="249"/>
      <c r="D129" s="250"/>
      <c r="IG129"/>
      <c r="IH129"/>
      <c r="II129"/>
      <c r="IJ129"/>
    </row>
    <row r="130" spans="1:244" s="244" customFormat="1" ht="15.75">
      <c r="A130" s="248"/>
      <c r="B130" s="248"/>
      <c r="C130" s="249"/>
      <c r="D130" s="250"/>
      <c r="IG130"/>
      <c r="IH130"/>
      <c r="II130"/>
      <c r="IJ130"/>
    </row>
    <row r="131" spans="1:244" s="244" customFormat="1" ht="15.75">
      <c r="A131" s="248"/>
      <c r="B131" s="248"/>
      <c r="C131" s="249"/>
      <c r="D131" s="250"/>
      <c r="IG131"/>
      <c r="IH131"/>
      <c r="II131"/>
      <c r="IJ131"/>
    </row>
    <row r="132" spans="1:244" s="244" customFormat="1" ht="15.75">
      <c r="A132" s="248"/>
      <c r="B132" s="248"/>
      <c r="C132" s="249"/>
      <c r="D132" s="250"/>
      <c r="IG132"/>
      <c r="IH132"/>
      <c r="II132"/>
      <c r="IJ132"/>
    </row>
    <row r="133" spans="1:244" s="244" customFormat="1" ht="15.75">
      <c r="A133" s="248"/>
      <c r="B133" s="248"/>
      <c r="C133" s="249"/>
      <c r="D133" s="250"/>
      <c r="IG133"/>
      <c r="IH133"/>
      <c r="II133"/>
      <c r="IJ133"/>
    </row>
    <row r="134" spans="1:244" s="244" customFormat="1" ht="15.75">
      <c r="A134" s="248"/>
      <c r="B134" s="248"/>
      <c r="C134" s="249"/>
      <c r="D134" s="250"/>
      <c r="IG134"/>
      <c r="IH134"/>
      <c r="II134"/>
      <c r="IJ134"/>
    </row>
    <row r="135" spans="1:244" s="244" customFormat="1" ht="15.75">
      <c r="A135" s="248"/>
      <c r="B135" s="248"/>
      <c r="C135" s="249"/>
      <c r="D135" s="250"/>
      <c r="IG135"/>
      <c r="IH135"/>
      <c r="II135"/>
      <c r="IJ135"/>
    </row>
    <row r="136" spans="1:244" s="244" customFormat="1" ht="15.75">
      <c r="A136" s="248"/>
      <c r="B136" s="248"/>
      <c r="C136" s="249"/>
      <c r="D136" s="250"/>
      <c r="IG136"/>
      <c r="IH136"/>
      <c r="II136"/>
      <c r="IJ136"/>
    </row>
    <row r="137" spans="1:244" s="244" customFormat="1" ht="15.75">
      <c r="A137" s="248"/>
      <c r="B137" s="248"/>
      <c r="C137" s="249"/>
      <c r="D137" s="250"/>
      <c r="IG137"/>
      <c r="IH137"/>
      <c r="II137"/>
      <c r="IJ137"/>
    </row>
    <row r="138" spans="1:244" s="244" customFormat="1" ht="15.75">
      <c r="A138" s="248"/>
      <c r="B138" s="248"/>
      <c r="C138" s="249"/>
      <c r="D138" s="250"/>
      <c r="IG138"/>
      <c r="IH138"/>
      <c r="II138"/>
      <c r="IJ138"/>
    </row>
    <row r="139" spans="1:244" s="244" customFormat="1" ht="15.75">
      <c r="A139" s="248"/>
      <c r="B139" s="248"/>
      <c r="C139" s="249"/>
      <c r="D139" s="250"/>
      <c r="IG139"/>
      <c r="IH139"/>
      <c r="II139"/>
      <c r="IJ139"/>
    </row>
    <row r="140" spans="1:244" s="244" customFormat="1" ht="15.75">
      <c r="A140" s="248"/>
      <c r="B140" s="248"/>
      <c r="C140" s="249"/>
      <c r="D140" s="250"/>
      <c r="IG140"/>
      <c r="IH140"/>
      <c r="II140"/>
      <c r="IJ140"/>
    </row>
    <row r="141" spans="1:244" s="244" customFormat="1" ht="15.75">
      <c r="A141" s="248"/>
      <c r="B141" s="248"/>
      <c r="C141" s="249"/>
      <c r="D141" s="250"/>
      <c r="IG141"/>
      <c r="IH141"/>
      <c r="II141"/>
      <c r="IJ141"/>
    </row>
    <row r="142" spans="1:244" s="244" customFormat="1" ht="15.75">
      <c r="A142" s="248"/>
      <c r="B142" s="248"/>
      <c r="C142" s="249"/>
      <c r="D142" s="250"/>
      <c r="IG142"/>
      <c r="IH142"/>
      <c r="II142"/>
      <c r="IJ142"/>
    </row>
    <row r="143" spans="1:244" s="244" customFormat="1" ht="15.75">
      <c r="A143" s="248"/>
      <c r="B143" s="248"/>
      <c r="C143" s="249"/>
      <c r="D143" s="250"/>
      <c r="IG143"/>
      <c r="IH143"/>
      <c r="II143"/>
      <c r="IJ143"/>
    </row>
    <row r="144" spans="1:244" s="244" customFormat="1" ht="15.75">
      <c r="A144" s="248"/>
      <c r="B144" s="248"/>
      <c r="C144" s="249"/>
      <c r="D144" s="250"/>
      <c r="IG144"/>
      <c r="IH144"/>
      <c r="II144"/>
      <c r="IJ144"/>
    </row>
    <row r="145" spans="1:244" s="244" customFormat="1" ht="15.75">
      <c r="A145" s="248"/>
      <c r="B145" s="248"/>
      <c r="C145" s="249"/>
      <c r="D145" s="250"/>
      <c r="IG145"/>
      <c r="IH145"/>
      <c r="II145"/>
      <c r="IJ145"/>
    </row>
    <row r="146" spans="1:244" s="244" customFormat="1" ht="15.75">
      <c r="A146" s="248"/>
      <c r="B146" s="248"/>
      <c r="C146" s="249"/>
      <c r="D146" s="250"/>
      <c r="IG146"/>
      <c r="IH146"/>
      <c r="II146"/>
      <c r="IJ146"/>
    </row>
    <row r="147" spans="1:244" s="244" customFormat="1" ht="15.75">
      <c r="A147" s="248"/>
      <c r="B147" s="248"/>
      <c r="C147" s="249"/>
      <c r="D147" s="250"/>
      <c r="IG147"/>
      <c r="IH147"/>
      <c r="II147"/>
      <c r="IJ147"/>
    </row>
    <row r="148" spans="1:244" s="244" customFormat="1" ht="15.75">
      <c r="A148" s="248"/>
      <c r="B148" s="248"/>
      <c r="C148" s="249"/>
      <c r="D148" s="250"/>
      <c r="IG148"/>
      <c r="IH148"/>
      <c r="II148"/>
      <c r="IJ148"/>
    </row>
    <row r="149" spans="1:244" s="244" customFormat="1" ht="15.75">
      <c r="A149" s="248"/>
      <c r="B149" s="248"/>
      <c r="C149" s="249"/>
      <c r="D149" s="250"/>
      <c r="IG149"/>
      <c r="IH149"/>
      <c r="II149"/>
      <c r="IJ149"/>
    </row>
    <row r="150" spans="1:244" s="244" customFormat="1" ht="15.75">
      <c r="A150" s="248"/>
      <c r="B150" s="248"/>
      <c r="C150" s="249"/>
      <c r="D150" s="250"/>
      <c r="IG150"/>
      <c r="IH150"/>
      <c r="II150"/>
      <c r="IJ150"/>
    </row>
    <row r="151" spans="1:244" s="244" customFormat="1" ht="15.75">
      <c r="A151" s="248"/>
      <c r="B151" s="248"/>
      <c r="C151" s="249"/>
      <c r="D151" s="250"/>
      <c r="IG151"/>
      <c r="IH151"/>
      <c r="II151"/>
      <c r="IJ151"/>
    </row>
    <row r="152" spans="1:244" s="244" customFormat="1" ht="15.75">
      <c r="A152" s="248"/>
      <c r="B152" s="248"/>
      <c r="C152" s="249"/>
      <c r="D152" s="250"/>
      <c r="IG152"/>
      <c r="IH152"/>
      <c r="II152"/>
      <c r="IJ152"/>
    </row>
    <row r="153" spans="1:244" s="244" customFormat="1" ht="15.75">
      <c r="A153" s="248"/>
      <c r="B153" s="248"/>
      <c r="C153" s="249"/>
      <c r="D153" s="250"/>
      <c r="IG153"/>
      <c r="IH153"/>
      <c r="II153"/>
      <c r="IJ153"/>
    </row>
    <row r="154" spans="1:244" s="244" customFormat="1" ht="15.75">
      <c r="A154" s="248"/>
      <c r="B154" s="248"/>
      <c r="C154" s="249"/>
      <c r="D154" s="250"/>
      <c r="IG154"/>
      <c r="IH154"/>
      <c r="II154"/>
      <c r="IJ154"/>
    </row>
    <row r="155" spans="1:244" s="244" customFormat="1" ht="15.75">
      <c r="A155" s="248"/>
      <c r="B155" s="248"/>
      <c r="C155" s="249"/>
      <c r="D155" s="250"/>
      <c r="IG155"/>
      <c r="IH155"/>
      <c r="II155"/>
      <c r="IJ155"/>
    </row>
    <row r="156" spans="1:244" s="244" customFormat="1" ht="15.75">
      <c r="A156" s="248"/>
      <c r="B156" s="248"/>
      <c r="C156" s="249"/>
      <c r="D156" s="250"/>
      <c r="IG156"/>
      <c r="IH156"/>
      <c r="II156"/>
      <c r="IJ156"/>
    </row>
    <row r="157" spans="1:244" s="244" customFormat="1" ht="15.75">
      <c r="A157" s="248"/>
      <c r="B157" s="248"/>
      <c r="C157" s="249"/>
      <c r="D157" s="250"/>
      <c r="IG157"/>
      <c r="IH157"/>
      <c r="II157"/>
      <c r="IJ157"/>
    </row>
    <row r="158" spans="1:244" s="244" customFormat="1" ht="15.75">
      <c r="A158" s="248"/>
      <c r="B158" s="248"/>
      <c r="C158" s="249"/>
      <c r="D158" s="250"/>
      <c r="IG158"/>
      <c r="IH158"/>
      <c r="II158"/>
      <c r="IJ158"/>
    </row>
    <row r="159" spans="1:244" s="244" customFormat="1" ht="15.75">
      <c r="A159" s="248"/>
      <c r="B159" s="248"/>
      <c r="C159" s="249"/>
      <c r="D159" s="250"/>
      <c r="IG159"/>
      <c r="IH159"/>
      <c r="II159"/>
      <c r="IJ159"/>
    </row>
    <row r="160" spans="1:244" s="244" customFormat="1" ht="15.75">
      <c r="A160" s="248"/>
      <c r="B160" s="248"/>
      <c r="C160" s="249"/>
      <c r="D160" s="250"/>
      <c r="IG160"/>
      <c r="IH160"/>
      <c r="II160"/>
      <c r="IJ160"/>
    </row>
    <row r="161" spans="1:244" s="244" customFormat="1" ht="15.75">
      <c r="A161" s="248"/>
      <c r="B161" s="248"/>
      <c r="C161" s="249"/>
      <c r="D161" s="250"/>
      <c r="IG161"/>
      <c r="IH161"/>
      <c r="II161"/>
      <c r="IJ161"/>
    </row>
    <row r="162" spans="1:244" s="244" customFormat="1" ht="15.75">
      <c r="A162" s="248"/>
      <c r="B162" s="248"/>
      <c r="C162" s="249"/>
      <c r="D162" s="250"/>
      <c r="IG162"/>
      <c r="IH162"/>
      <c r="II162"/>
      <c r="IJ162"/>
    </row>
    <row r="163" spans="1:244" s="244" customFormat="1" ht="15.75">
      <c r="A163" s="248"/>
      <c r="B163" s="248"/>
      <c r="C163" s="249"/>
      <c r="D163" s="250"/>
      <c r="IG163"/>
      <c r="IH163"/>
      <c r="II163"/>
      <c r="IJ163"/>
    </row>
    <row r="164" spans="1:244" s="244" customFormat="1" ht="15.75">
      <c r="A164" s="248"/>
      <c r="B164" s="248"/>
      <c r="C164" s="249"/>
      <c r="D164" s="250"/>
      <c r="IG164"/>
      <c r="IH164"/>
      <c r="II164"/>
      <c r="IJ164"/>
    </row>
    <row r="165" spans="1:244" s="244" customFormat="1" ht="15.75">
      <c r="A165" s="248"/>
      <c r="B165" s="248"/>
      <c r="C165" s="249"/>
      <c r="D165" s="250"/>
      <c r="IG165"/>
      <c r="IH165"/>
      <c r="II165"/>
      <c r="IJ165"/>
    </row>
    <row r="166" spans="1:244" s="244" customFormat="1" ht="15.75">
      <c r="A166" s="248"/>
      <c r="B166" s="248"/>
      <c r="C166" s="249"/>
      <c r="D166" s="250"/>
      <c r="IG166"/>
      <c r="IH166"/>
      <c r="II166"/>
      <c r="IJ166"/>
    </row>
    <row r="167" spans="1:244" s="244" customFormat="1" ht="15.75">
      <c r="A167" s="248"/>
      <c r="B167" s="248"/>
      <c r="C167" s="249"/>
      <c r="D167" s="250"/>
      <c r="IG167"/>
      <c r="IH167"/>
      <c r="II167"/>
      <c r="IJ167"/>
    </row>
    <row r="168" spans="1:244" s="244" customFormat="1" ht="15.75">
      <c r="A168" s="248"/>
      <c r="B168" s="248"/>
      <c r="C168" s="249"/>
      <c r="D168" s="250"/>
      <c r="IG168"/>
      <c r="IH168"/>
      <c r="II168"/>
      <c r="IJ168"/>
    </row>
    <row r="169" spans="1:244" s="244" customFormat="1" ht="15.75">
      <c r="A169" s="248"/>
      <c r="B169" s="248"/>
      <c r="C169" s="249"/>
      <c r="D169" s="250"/>
      <c r="IG169"/>
      <c r="IH169"/>
      <c r="II169"/>
      <c r="IJ169"/>
    </row>
    <row r="170" spans="1:244" s="244" customFormat="1" ht="15.75">
      <c r="A170" s="248"/>
      <c r="B170" s="248"/>
      <c r="C170" s="249"/>
      <c r="D170" s="250"/>
      <c r="IG170"/>
      <c r="IH170"/>
      <c r="II170"/>
      <c r="IJ170"/>
    </row>
    <row r="171" spans="1:244" s="244" customFormat="1" ht="15.75">
      <c r="A171" s="248"/>
      <c r="B171" s="248"/>
      <c r="C171" s="249"/>
      <c r="D171" s="250"/>
      <c r="IG171"/>
      <c r="IH171"/>
      <c r="II171"/>
      <c r="IJ171"/>
    </row>
    <row r="172" spans="1:244" s="244" customFormat="1" ht="15.75">
      <c r="A172" s="248"/>
      <c r="B172" s="248"/>
      <c r="C172" s="249"/>
      <c r="D172" s="250"/>
      <c r="IG172"/>
      <c r="IH172"/>
      <c r="II172"/>
      <c r="IJ172"/>
    </row>
    <row r="173" spans="1:244" s="244" customFormat="1" ht="15.75">
      <c r="A173" s="248"/>
      <c r="B173" s="248"/>
      <c r="C173" s="249"/>
      <c r="D173" s="250"/>
      <c r="IG173"/>
      <c r="IH173"/>
      <c r="II173"/>
      <c r="IJ173"/>
    </row>
    <row r="174" spans="1:244" s="244" customFormat="1" ht="15.75">
      <c r="A174" s="248"/>
      <c r="B174" s="248"/>
      <c r="C174" s="249"/>
      <c r="D174" s="250"/>
      <c r="IG174"/>
      <c r="IH174"/>
      <c r="II174"/>
      <c r="IJ174"/>
    </row>
    <row r="175" spans="1:244" s="244" customFormat="1" ht="15.75">
      <c r="A175" s="248"/>
      <c r="B175" s="248"/>
      <c r="C175" s="249"/>
      <c r="D175" s="250"/>
      <c r="IG175"/>
      <c r="IH175"/>
      <c r="II175"/>
      <c r="IJ175"/>
    </row>
    <row r="176" spans="1:244" s="244" customFormat="1" ht="15.75">
      <c r="A176" s="248"/>
      <c r="B176" s="248"/>
      <c r="C176" s="249"/>
      <c r="D176" s="250"/>
      <c r="IG176"/>
      <c r="IH176"/>
      <c r="II176"/>
      <c r="IJ176"/>
    </row>
    <row r="177" spans="1:244" s="244" customFormat="1" ht="15.75">
      <c r="A177" s="248"/>
      <c r="B177" s="248"/>
      <c r="C177" s="249"/>
      <c r="D177" s="250"/>
      <c r="IG177"/>
      <c r="IH177"/>
      <c r="II177"/>
      <c r="IJ177"/>
    </row>
    <row r="178" spans="1:244" s="244" customFormat="1" ht="15.75">
      <c r="A178" s="248"/>
      <c r="B178" s="248"/>
      <c r="C178" s="249"/>
      <c r="D178" s="250"/>
      <c r="IG178"/>
      <c r="IH178"/>
      <c r="II178"/>
      <c r="IJ178"/>
    </row>
    <row r="179" spans="1:244" s="244" customFormat="1" ht="15.75">
      <c r="A179" s="248"/>
      <c r="B179" s="248"/>
      <c r="C179" s="249"/>
      <c r="D179" s="250"/>
      <c r="IG179"/>
      <c r="IH179"/>
      <c r="II179"/>
      <c r="IJ179"/>
    </row>
    <row r="180" spans="1:244" s="244" customFormat="1" ht="15.75">
      <c r="A180" s="248"/>
      <c r="B180" s="248"/>
      <c r="C180" s="249"/>
      <c r="D180" s="250"/>
      <c r="IG180"/>
      <c r="IH180"/>
      <c r="II180"/>
      <c r="IJ180"/>
    </row>
    <row r="181" spans="1:244" s="244" customFormat="1" ht="15.75">
      <c r="A181" s="248"/>
      <c r="B181" s="248"/>
      <c r="C181" s="249"/>
      <c r="D181" s="250"/>
      <c r="IG181"/>
      <c r="IH181"/>
      <c r="II181"/>
      <c r="IJ181"/>
    </row>
    <row r="182" spans="1:244" s="244" customFormat="1" ht="15.75">
      <c r="A182" s="248"/>
      <c r="B182" s="248"/>
      <c r="C182" s="249"/>
      <c r="D182" s="250"/>
      <c r="IG182"/>
      <c r="IH182"/>
      <c r="II182"/>
      <c r="IJ182"/>
    </row>
    <row r="183" spans="1:244" s="244" customFormat="1" ht="15.75">
      <c r="A183" s="248"/>
      <c r="B183" s="248"/>
      <c r="C183" s="249"/>
      <c r="D183" s="250"/>
      <c r="IG183"/>
      <c r="IH183"/>
      <c r="II183"/>
      <c r="IJ183"/>
    </row>
    <row r="184" spans="1:244" s="244" customFormat="1" ht="15.75">
      <c r="A184" s="248"/>
      <c r="B184" s="248"/>
      <c r="C184" s="249"/>
      <c r="D184" s="250"/>
      <c r="IG184"/>
      <c r="IH184"/>
      <c r="II184"/>
      <c r="IJ184"/>
    </row>
    <row r="185" spans="1:244" s="244" customFormat="1" ht="15.75">
      <c r="A185" s="248"/>
      <c r="B185" s="248"/>
      <c r="C185" s="249"/>
      <c r="D185" s="250"/>
      <c r="IG185"/>
      <c r="IH185"/>
      <c r="II185"/>
      <c r="IJ185"/>
    </row>
    <row r="186" spans="1:244" s="244" customFormat="1" ht="15.75">
      <c r="A186" s="248"/>
      <c r="B186" s="248"/>
      <c r="C186" s="249"/>
      <c r="D186" s="250"/>
      <c r="IG186"/>
      <c r="IH186"/>
      <c r="II186"/>
      <c r="IJ186"/>
    </row>
    <row r="187" spans="1:244" s="244" customFormat="1" ht="15.75">
      <c r="A187" s="248"/>
      <c r="B187" s="248"/>
      <c r="C187" s="249"/>
      <c r="D187" s="250"/>
      <c r="IG187"/>
      <c r="IH187"/>
      <c r="II187"/>
      <c r="IJ187"/>
    </row>
    <row r="188" spans="1:244" s="244" customFormat="1" ht="15.75">
      <c r="A188" s="248"/>
      <c r="B188" s="248"/>
      <c r="C188" s="249"/>
      <c r="D188" s="250"/>
      <c r="IG188"/>
      <c r="IH188"/>
      <c r="II188"/>
      <c r="IJ188"/>
    </row>
    <row r="189" spans="1:244" s="244" customFormat="1" ht="15.75">
      <c r="A189" s="248"/>
      <c r="B189" s="248"/>
      <c r="C189" s="249"/>
      <c r="D189" s="250"/>
      <c r="IG189"/>
      <c r="IH189"/>
      <c r="II189"/>
      <c r="IJ189"/>
    </row>
    <row r="190" spans="1:244" s="244" customFormat="1" ht="15.75">
      <c r="A190" s="248"/>
      <c r="B190" s="248"/>
      <c r="C190" s="249"/>
      <c r="D190" s="250"/>
      <c r="IG190"/>
      <c r="IH190"/>
      <c r="II190"/>
      <c r="IJ190"/>
    </row>
    <row r="191" spans="1:244" s="244" customFormat="1" ht="15.75">
      <c r="A191" s="248"/>
      <c r="B191" s="248"/>
      <c r="C191" s="249"/>
      <c r="D191" s="250"/>
      <c r="IG191"/>
      <c r="IH191"/>
      <c r="II191"/>
      <c r="IJ191"/>
    </row>
    <row r="192" spans="1:244" s="244" customFormat="1" ht="15.75">
      <c r="A192" s="248"/>
      <c r="B192" s="248"/>
      <c r="C192" s="249"/>
      <c r="D192" s="250"/>
      <c r="IG192"/>
      <c r="IH192"/>
      <c r="II192"/>
      <c r="IJ192"/>
    </row>
    <row r="193" spans="1:244" s="244" customFormat="1" ht="15.75">
      <c r="A193" s="248"/>
      <c r="B193" s="248"/>
      <c r="C193" s="249"/>
      <c r="D193" s="250"/>
      <c r="IG193"/>
      <c r="IH193"/>
      <c r="II193"/>
      <c r="IJ193"/>
    </row>
    <row r="194" spans="1:244" s="244" customFormat="1" ht="15.75">
      <c r="A194" s="248"/>
      <c r="B194" s="248"/>
      <c r="C194" s="249"/>
      <c r="D194" s="250"/>
      <c r="IG194"/>
      <c r="IH194"/>
      <c r="II194"/>
      <c r="IJ194"/>
    </row>
    <row r="195" spans="1:244" s="244" customFormat="1" ht="15.75">
      <c r="A195" s="248"/>
      <c r="B195" s="248"/>
      <c r="C195" s="249"/>
      <c r="D195" s="250"/>
      <c r="IG195"/>
      <c r="IH195"/>
      <c r="II195"/>
      <c r="IJ195"/>
    </row>
    <row r="196" spans="1:244" s="244" customFormat="1" ht="15.75">
      <c r="A196" s="248"/>
      <c r="B196" s="248"/>
      <c r="C196" s="249"/>
      <c r="D196" s="250"/>
      <c r="IG196"/>
      <c r="IH196"/>
      <c r="II196"/>
      <c r="IJ196"/>
    </row>
    <row r="197" spans="1:244" s="244" customFormat="1" ht="15.75">
      <c r="A197" s="248"/>
      <c r="B197" s="248"/>
      <c r="C197" s="249"/>
      <c r="D197" s="250"/>
      <c r="IG197"/>
      <c r="IH197"/>
      <c r="II197"/>
      <c r="IJ197"/>
    </row>
    <row r="198" spans="1:244" s="244" customFormat="1" ht="15.75">
      <c r="A198" s="248"/>
      <c r="B198" s="248"/>
      <c r="C198" s="249"/>
      <c r="D198" s="250"/>
      <c r="IG198"/>
      <c r="IH198"/>
      <c r="II198"/>
      <c r="IJ198"/>
    </row>
    <row r="199" spans="1:244" s="244" customFormat="1" ht="15.75">
      <c r="A199" s="248"/>
      <c r="B199" s="248"/>
      <c r="C199" s="249"/>
      <c r="D199" s="250"/>
      <c r="IG199"/>
      <c r="IH199"/>
      <c r="II199"/>
      <c r="IJ199"/>
    </row>
    <row r="200" spans="1:244" s="244" customFormat="1" ht="15.75">
      <c r="A200" s="248"/>
      <c r="B200" s="248"/>
      <c r="C200" s="249"/>
      <c r="D200" s="250"/>
      <c r="IG200"/>
      <c r="IH200"/>
      <c r="II200"/>
      <c r="IJ200"/>
    </row>
    <row r="201" spans="1:244" s="244" customFormat="1" ht="15.75">
      <c r="A201" s="248"/>
      <c r="B201" s="248"/>
      <c r="C201" s="249"/>
      <c r="D201" s="250"/>
      <c r="IG201"/>
      <c r="IH201"/>
      <c r="II201"/>
      <c r="IJ201"/>
    </row>
    <row r="202" spans="1:244" s="244" customFormat="1" ht="15.75">
      <c r="A202" s="248"/>
      <c r="B202" s="248"/>
      <c r="C202" s="249"/>
      <c r="D202" s="250"/>
      <c r="IG202"/>
      <c r="IH202"/>
      <c r="II202"/>
      <c r="IJ202"/>
    </row>
    <row r="203" spans="1:244" s="244" customFormat="1" ht="15.75">
      <c r="A203" s="248"/>
      <c r="B203" s="248"/>
      <c r="C203" s="249"/>
      <c r="D203" s="250"/>
      <c r="IG203"/>
      <c r="IH203"/>
      <c r="II203"/>
      <c r="IJ203"/>
    </row>
    <row r="204" spans="1:244" s="244" customFormat="1" ht="15.75">
      <c r="A204" s="248"/>
      <c r="B204" s="248"/>
      <c r="C204" s="249"/>
      <c r="D204" s="250"/>
      <c r="IG204"/>
      <c r="IH204"/>
      <c r="II204"/>
      <c r="IJ204"/>
    </row>
    <row r="205" spans="1:244" s="244" customFormat="1" ht="15.75">
      <c r="A205" s="248"/>
      <c r="B205" s="248"/>
      <c r="C205" s="249"/>
      <c r="D205" s="250"/>
      <c r="IG205"/>
      <c r="IH205"/>
      <c r="II205"/>
      <c r="IJ205"/>
    </row>
    <row r="206" spans="1:244" s="244" customFormat="1" ht="15.75">
      <c r="A206" s="248"/>
      <c r="B206" s="248"/>
      <c r="C206" s="249"/>
      <c r="D206" s="250"/>
      <c r="IG206"/>
      <c r="IH206"/>
      <c r="II206"/>
      <c r="IJ206"/>
    </row>
    <row r="207" spans="1:244" s="244" customFormat="1" ht="15.75">
      <c r="A207" s="248"/>
      <c r="B207" s="248"/>
      <c r="C207" s="249"/>
      <c r="D207" s="250"/>
      <c r="IG207"/>
      <c r="IH207"/>
      <c r="II207"/>
      <c r="IJ207"/>
    </row>
    <row r="208" spans="1:244" s="244" customFormat="1" ht="15.75">
      <c r="A208" s="248"/>
      <c r="B208" s="248"/>
      <c r="C208" s="249"/>
      <c r="D208" s="250"/>
      <c r="IG208"/>
      <c r="IH208"/>
      <c r="II208"/>
      <c r="IJ208"/>
    </row>
    <row r="209" spans="1:244" s="244" customFormat="1" ht="15.75">
      <c r="A209" s="248"/>
      <c r="B209" s="248"/>
      <c r="C209" s="249"/>
      <c r="D209" s="250"/>
      <c r="IG209"/>
      <c r="IH209"/>
      <c r="II209"/>
      <c r="IJ209"/>
    </row>
    <row r="210" spans="1:244" s="244" customFormat="1" ht="15.75">
      <c r="A210" s="248"/>
      <c r="B210" s="248"/>
      <c r="C210" s="249"/>
      <c r="D210" s="250"/>
      <c r="IG210"/>
      <c r="IH210"/>
      <c r="II210"/>
      <c r="IJ210"/>
    </row>
    <row r="211" spans="1:244" s="244" customFormat="1" ht="15.75">
      <c r="A211" s="248"/>
      <c r="B211" s="248"/>
      <c r="C211" s="249"/>
      <c r="D211" s="250"/>
      <c r="IG211"/>
      <c r="IH211"/>
      <c r="II211"/>
      <c r="IJ211"/>
    </row>
    <row r="212" spans="1:244" s="244" customFormat="1" ht="15.75">
      <c r="A212" s="248"/>
      <c r="B212" s="248"/>
      <c r="C212" s="249"/>
      <c r="D212" s="250"/>
      <c r="IG212"/>
      <c r="IH212"/>
      <c r="II212"/>
      <c r="IJ212"/>
    </row>
    <row r="213" spans="1:244" s="244" customFormat="1" ht="15.75">
      <c r="A213" s="248"/>
      <c r="B213" s="248"/>
      <c r="C213" s="249"/>
      <c r="D213" s="250"/>
      <c r="IG213"/>
      <c r="IH213"/>
      <c r="II213"/>
      <c r="IJ213"/>
    </row>
    <row r="214" spans="1:244" s="244" customFormat="1" ht="15.75">
      <c r="A214" s="248"/>
      <c r="B214" s="248"/>
      <c r="C214" s="249"/>
      <c r="D214" s="250"/>
      <c r="IG214"/>
      <c r="IH214"/>
      <c r="II214"/>
      <c r="IJ214"/>
    </row>
    <row r="215" spans="1:244" s="244" customFormat="1" ht="15.75">
      <c r="A215" s="248"/>
      <c r="B215" s="248"/>
      <c r="C215" s="249"/>
      <c r="D215" s="250"/>
      <c r="IG215"/>
      <c r="IH215"/>
      <c r="II215"/>
      <c r="IJ215"/>
    </row>
    <row r="216" spans="1:244" s="244" customFormat="1" ht="15.75">
      <c r="A216" s="248"/>
      <c r="B216" s="248"/>
      <c r="C216" s="249"/>
      <c r="D216" s="250"/>
      <c r="IG216"/>
      <c r="IH216"/>
      <c r="II216"/>
      <c r="IJ216"/>
    </row>
    <row r="217" spans="1:244" s="244" customFormat="1" ht="15.75">
      <c r="A217" s="248"/>
      <c r="B217" s="248"/>
      <c r="C217" s="249"/>
      <c r="D217" s="250"/>
      <c r="IG217"/>
      <c r="IH217"/>
      <c r="II217"/>
      <c r="IJ217"/>
    </row>
    <row r="218" spans="1:244" s="244" customFormat="1" ht="15.75">
      <c r="A218" s="248"/>
      <c r="B218" s="248"/>
      <c r="C218" s="249"/>
      <c r="D218" s="250"/>
      <c r="IG218"/>
      <c r="IH218"/>
      <c r="II218"/>
      <c r="IJ218"/>
    </row>
    <row r="219" spans="1:244" s="244" customFormat="1" ht="15.75">
      <c r="A219" s="248"/>
      <c r="B219" s="248"/>
      <c r="C219" s="249"/>
      <c r="D219" s="250"/>
      <c r="IG219"/>
      <c r="IH219"/>
      <c r="II219"/>
      <c r="IJ219"/>
    </row>
    <row r="220" spans="1:244" s="244" customFormat="1" ht="15.75">
      <c r="A220" s="248"/>
      <c r="B220" s="248"/>
      <c r="C220" s="249"/>
      <c r="D220" s="250"/>
      <c r="IG220"/>
      <c r="IH220"/>
      <c r="II220"/>
      <c r="IJ220"/>
    </row>
    <row r="221" spans="1:244" s="244" customFormat="1" ht="15.75">
      <c r="A221" s="248"/>
      <c r="B221" s="248"/>
      <c r="C221" s="249"/>
      <c r="D221" s="250"/>
      <c r="IG221"/>
      <c r="IH221"/>
      <c r="II221"/>
      <c r="IJ221"/>
    </row>
    <row r="222" spans="1:244" s="244" customFormat="1" ht="15.75">
      <c r="A222" s="248"/>
      <c r="B222" s="248"/>
      <c r="C222" s="249"/>
      <c r="D222" s="250"/>
      <c r="IG222"/>
      <c r="IH222"/>
      <c r="II222"/>
      <c r="IJ222"/>
    </row>
    <row r="223" spans="1:244" s="244" customFormat="1" ht="15.75">
      <c r="A223" s="248"/>
      <c r="B223" s="248"/>
      <c r="C223" s="249"/>
      <c r="D223" s="250"/>
      <c r="IG223"/>
      <c r="IH223"/>
      <c r="II223"/>
      <c r="IJ223"/>
    </row>
    <row r="224" spans="1:244" s="244" customFormat="1" ht="15.75">
      <c r="A224" s="248"/>
      <c r="B224" s="248"/>
      <c r="C224" s="249"/>
      <c r="D224" s="250"/>
      <c r="IG224"/>
      <c r="IH224"/>
      <c r="II224"/>
      <c r="IJ224"/>
    </row>
    <row r="225" spans="1:244" s="244" customFormat="1" ht="15.75">
      <c r="A225" s="248"/>
      <c r="B225" s="248"/>
      <c r="C225" s="249"/>
      <c r="D225" s="250"/>
      <c r="IG225"/>
      <c r="IH225"/>
      <c r="II225"/>
      <c r="IJ225"/>
    </row>
    <row r="226" spans="1:244" s="244" customFormat="1" ht="15.75">
      <c r="A226" s="248"/>
      <c r="B226" s="248"/>
      <c r="C226" s="249"/>
      <c r="D226" s="250"/>
      <c r="IG226"/>
      <c r="IH226"/>
      <c r="II226"/>
      <c r="IJ226"/>
    </row>
    <row r="227" spans="1:244" s="244" customFormat="1" ht="15.75">
      <c r="A227" s="248"/>
      <c r="B227" s="248"/>
      <c r="C227" s="249"/>
      <c r="D227" s="250"/>
      <c r="IG227"/>
      <c r="IH227"/>
      <c r="II227"/>
      <c r="IJ227"/>
    </row>
    <row r="228" spans="1:244" s="244" customFormat="1" ht="15.75">
      <c r="A228" s="248"/>
      <c r="B228" s="248"/>
      <c r="C228" s="249"/>
      <c r="D228" s="250"/>
      <c r="IG228"/>
      <c r="IH228"/>
      <c r="II228"/>
      <c r="IJ228"/>
    </row>
    <row r="229" spans="1:244" s="244" customFormat="1" ht="15.75">
      <c r="A229" s="248"/>
      <c r="B229" s="248"/>
      <c r="C229" s="249"/>
      <c r="D229" s="250"/>
      <c r="IG229"/>
      <c r="IH229"/>
      <c r="II229"/>
      <c r="IJ229"/>
    </row>
    <row r="230" spans="1:244" s="244" customFormat="1" ht="15.75">
      <c r="A230" s="248"/>
      <c r="B230" s="248"/>
      <c r="C230" s="249"/>
      <c r="D230" s="250"/>
      <c r="IG230"/>
      <c r="IH230"/>
      <c r="II230"/>
      <c r="IJ230"/>
    </row>
    <row r="231" spans="1:244" s="244" customFormat="1" ht="15.75">
      <c r="A231" s="248"/>
      <c r="B231" s="248"/>
      <c r="C231" s="249"/>
      <c r="D231" s="250"/>
      <c r="IG231"/>
      <c r="IH231"/>
      <c r="II231"/>
      <c r="IJ231"/>
    </row>
    <row r="232" spans="1:244" s="244" customFormat="1" ht="15.75">
      <c r="A232" s="248"/>
      <c r="B232" s="248"/>
      <c r="C232" s="249"/>
      <c r="D232" s="250"/>
      <c r="IG232"/>
      <c r="IH232"/>
      <c r="II232"/>
      <c r="IJ232"/>
    </row>
    <row r="233" spans="1:244" s="244" customFormat="1" ht="15.75">
      <c r="A233" s="248"/>
      <c r="B233" s="248"/>
      <c r="C233" s="249"/>
      <c r="D233" s="250"/>
      <c r="IG233"/>
      <c r="IH233"/>
      <c r="II233"/>
      <c r="IJ233"/>
    </row>
    <row r="234" spans="1:244" s="244" customFormat="1" ht="15.75">
      <c r="A234" s="248"/>
      <c r="B234" s="248"/>
      <c r="C234" s="249"/>
      <c r="D234" s="250"/>
      <c r="IG234"/>
      <c r="IH234"/>
      <c r="II234"/>
      <c r="IJ234"/>
    </row>
    <row r="235" spans="1:244" s="244" customFormat="1" ht="15.75">
      <c r="A235" s="248"/>
      <c r="B235" s="248"/>
      <c r="C235" s="249"/>
      <c r="D235" s="250"/>
      <c r="IG235"/>
      <c r="IH235"/>
      <c r="II235"/>
      <c r="IJ235"/>
    </row>
    <row r="236" spans="1:244" s="244" customFormat="1" ht="15.75">
      <c r="A236" s="248"/>
      <c r="B236" s="248"/>
      <c r="C236" s="249"/>
      <c r="D236" s="250"/>
      <c r="IG236"/>
      <c r="IH236"/>
      <c r="II236"/>
      <c r="IJ236"/>
    </row>
    <row r="237" spans="1:244" s="244" customFormat="1" ht="15.75">
      <c r="A237" s="248"/>
      <c r="B237" s="248"/>
      <c r="C237" s="249"/>
      <c r="D237" s="250"/>
      <c r="IG237"/>
      <c r="IH237"/>
      <c r="II237"/>
      <c r="IJ237"/>
    </row>
    <row r="238" spans="1:244" s="244" customFormat="1" ht="15.75">
      <c r="A238" s="248"/>
      <c r="B238" s="248"/>
      <c r="C238" s="249"/>
      <c r="D238" s="250"/>
      <c r="IG238"/>
      <c r="IH238"/>
      <c r="II238"/>
      <c r="IJ238"/>
    </row>
    <row r="239" spans="1:244" s="244" customFormat="1" ht="15.75">
      <c r="A239" s="248"/>
      <c r="B239" s="248"/>
      <c r="C239" s="249"/>
      <c r="D239" s="250"/>
      <c r="IG239"/>
      <c r="IH239"/>
      <c r="II239"/>
      <c r="IJ239"/>
    </row>
    <row r="240" spans="1:244" s="244" customFormat="1" ht="15.75">
      <c r="A240" s="248"/>
      <c r="B240" s="248"/>
      <c r="C240" s="249"/>
      <c r="D240" s="250"/>
      <c r="IG240"/>
      <c r="IH240"/>
      <c r="II240"/>
      <c r="IJ240"/>
    </row>
    <row r="241" spans="1:244" s="244" customFormat="1" ht="15.75">
      <c r="A241" s="248"/>
      <c r="B241" s="248"/>
      <c r="C241" s="249"/>
      <c r="D241" s="250"/>
      <c r="IG241"/>
      <c r="IH241"/>
      <c r="II241"/>
      <c r="IJ241"/>
    </row>
    <row r="242" spans="1:244" s="244" customFormat="1" ht="15.75">
      <c r="A242" s="248"/>
      <c r="B242" s="248"/>
      <c r="C242" s="249"/>
      <c r="D242" s="250"/>
      <c r="IG242"/>
      <c r="IH242"/>
      <c r="II242"/>
      <c r="IJ242"/>
    </row>
    <row r="243" spans="1:244" s="244" customFormat="1" ht="15.75">
      <c r="A243" s="248"/>
      <c r="B243" s="248"/>
      <c r="C243" s="249"/>
      <c r="D243" s="250"/>
      <c r="IG243"/>
      <c r="IH243"/>
      <c r="II243"/>
      <c r="IJ243"/>
    </row>
    <row r="244" spans="1:244" s="244" customFormat="1" ht="15.75">
      <c r="A244" s="248"/>
      <c r="B244" s="248"/>
      <c r="C244" s="249"/>
      <c r="D244" s="250"/>
      <c r="IG244"/>
      <c r="IH244"/>
      <c r="II244"/>
      <c r="IJ244"/>
    </row>
    <row r="245" spans="1:244" s="244" customFormat="1" ht="15.75">
      <c r="A245" s="248"/>
      <c r="B245" s="248"/>
      <c r="C245" s="249"/>
      <c r="D245" s="250"/>
      <c r="IG245"/>
      <c r="IH245"/>
      <c r="II245"/>
      <c r="IJ245"/>
    </row>
    <row r="246" spans="1:244" s="244" customFormat="1" ht="15.75">
      <c r="A246" s="248"/>
      <c r="B246" s="248"/>
      <c r="C246" s="249"/>
      <c r="D246" s="250"/>
      <c r="IG246"/>
      <c r="IH246"/>
      <c r="II246"/>
      <c r="IJ246"/>
    </row>
    <row r="247" spans="1:244" s="244" customFormat="1" ht="15.75">
      <c r="A247" s="248"/>
      <c r="B247" s="248"/>
      <c r="C247" s="249"/>
      <c r="D247" s="250"/>
      <c r="IG247"/>
      <c r="IH247"/>
      <c r="II247"/>
      <c r="IJ247"/>
    </row>
    <row r="248" spans="1:244" s="244" customFormat="1" ht="15.75">
      <c r="A248" s="248"/>
      <c r="B248" s="248"/>
      <c r="C248" s="249"/>
      <c r="D248" s="250"/>
      <c r="IG248"/>
      <c r="IH248"/>
      <c r="II248"/>
      <c r="IJ248"/>
    </row>
    <row r="249" spans="1:244" s="244" customFormat="1" ht="15.75">
      <c r="A249" s="248"/>
      <c r="B249" s="248"/>
      <c r="C249" s="249"/>
      <c r="D249" s="250"/>
      <c r="IG249"/>
      <c r="IH249"/>
      <c r="II249"/>
      <c r="IJ249"/>
    </row>
    <row r="250" spans="1:244" s="244" customFormat="1" ht="15.75">
      <c r="A250" s="248"/>
      <c r="B250" s="248"/>
      <c r="C250" s="249"/>
      <c r="D250" s="250"/>
      <c r="IG250"/>
      <c r="IH250"/>
      <c r="II250"/>
      <c r="IJ250"/>
    </row>
    <row r="251" spans="1:244" s="244" customFormat="1" ht="15.75">
      <c r="A251" s="248"/>
      <c r="B251" s="248"/>
      <c r="C251" s="249"/>
      <c r="D251" s="250"/>
      <c r="IG251"/>
      <c r="IH251"/>
      <c r="II251"/>
      <c r="IJ251"/>
    </row>
    <row r="252" spans="1:244" s="244" customFormat="1" ht="15.75">
      <c r="A252" s="248"/>
      <c r="B252" s="248"/>
      <c r="C252" s="249"/>
      <c r="D252" s="250"/>
      <c r="IG252"/>
      <c r="IH252"/>
      <c r="II252"/>
      <c r="IJ252"/>
    </row>
    <row r="253" spans="1:244" s="244" customFormat="1" ht="15.75">
      <c r="A253" s="248"/>
      <c r="B253" s="248"/>
      <c r="C253" s="249"/>
      <c r="D253" s="250"/>
      <c r="IG253"/>
      <c r="IH253"/>
      <c r="II253"/>
      <c r="IJ253"/>
    </row>
    <row r="254" spans="1:244" s="244" customFormat="1" ht="15.75">
      <c r="A254" s="248"/>
      <c r="B254" s="248"/>
      <c r="C254" s="249"/>
      <c r="D254" s="250"/>
      <c r="IG254"/>
      <c r="IH254"/>
      <c r="II254"/>
      <c r="IJ254"/>
    </row>
    <row r="255" spans="1:244" s="244" customFormat="1" ht="15.75">
      <c r="A255" s="248"/>
      <c r="B255" s="248"/>
      <c r="C255" s="249"/>
      <c r="D255" s="250"/>
      <c r="IG255"/>
      <c r="IH255"/>
      <c r="II255"/>
      <c r="IJ255"/>
    </row>
    <row r="256" spans="1:244" s="244" customFormat="1" ht="15.75">
      <c r="A256" s="248"/>
      <c r="B256" s="248"/>
      <c r="C256" s="249"/>
      <c r="D256" s="250"/>
      <c r="IG256"/>
      <c r="IH256"/>
      <c r="II256"/>
      <c r="IJ256"/>
    </row>
    <row r="257" spans="1:244" s="244" customFormat="1" ht="15.75">
      <c r="A257" s="248"/>
      <c r="B257" s="248"/>
      <c r="C257" s="249"/>
      <c r="D257" s="250"/>
      <c r="IG257"/>
      <c r="IH257"/>
      <c r="II257"/>
      <c r="IJ257"/>
    </row>
    <row r="258" spans="1:244" s="244" customFormat="1" ht="15.75">
      <c r="A258" s="248"/>
      <c r="B258" s="248"/>
      <c r="C258" s="249"/>
      <c r="D258" s="250"/>
      <c r="IG258"/>
      <c r="IH258"/>
      <c r="II258"/>
      <c r="IJ258"/>
    </row>
    <row r="259" spans="1:244" s="244" customFormat="1" ht="15.75">
      <c r="A259" s="248"/>
      <c r="B259" s="248"/>
      <c r="C259" s="249"/>
      <c r="D259" s="250"/>
      <c r="IG259"/>
      <c r="IH259"/>
      <c r="II259"/>
      <c r="IJ259"/>
    </row>
    <row r="260" spans="1:244" s="244" customFormat="1" ht="15.75">
      <c r="A260" s="248"/>
      <c r="B260" s="248"/>
      <c r="C260" s="249"/>
      <c r="D260" s="250"/>
      <c r="IG260"/>
      <c r="IH260"/>
      <c r="II260"/>
      <c r="IJ260"/>
    </row>
    <row r="261" spans="1:244" s="244" customFormat="1" ht="15.75">
      <c r="A261" s="248"/>
      <c r="B261" s="248"/>
      <c r="C261" s="249"/>
      <c r="D261" s="250"/>
      <c r="IG261"/>
      <c r="IH261"/>
      <c r="II261"/>
      <c r="IJ261"/>
    </row>
    <row r="262" spans="1:244" s="244" customFormat="1" ht="15.75">
      <c r="A262" s="248"/>
      <c r="B262" s="248"/>
      <c r="C262" s="249"/>
      <c r="D262" s="250"/>
      <c r="IG262"/>
      <c r="IH262"/>
      <c r="II262"/>
      <c r="IJ262"/>
    </row>
    <row r="263" spans="1:244" s="244" customFormat="1" ht="15.75">
      <c r="A263" s="248"/>
      <c r="B263" s="248"/>
      <c r="C263" s="249"/>
      <c r="D263" s="250"/>
      <c r="IG263"/>
      <c r="IH263"/>
      <c r="II263"/>
      <c r="IJ263"/>
    </row>
    <row r="264" spans="1:244" s="244" customFormat="1" ht="15.75">
      <c r="A264" s="248"/>
      <c r="B264" s="248"/>
      <c r="C264" s="249"/>
      <c r="D264" s="250"/>
      <c r="IG264"/>
      <c r="IH264"/>
      <c r="II264"/>
      <c r="IJ264"/>
    </row>
    <row r="265" spans="1:244" s="244" customFormat="1" ht="15.75">
      <c r="A265" s="248"/>
      <c r="B265" s="248"/>
      <c r="C265" s="249"/>
      <c r="D265" s="250"/>
      <c r="IG265"/>
      <c r="IH265"/>
      <c r="II265"/>
      <c r="IJ265"/>
    </row>
    <row r="266" spans="1:244" s="244" customFormat="1" ht="15.75">
      <c r="A266" s="248"/>
      <c r="B266" s="248"/>
      <c r="C266" s="249"/>
      <c r="D266" s="250"/>
      <c r="IG266"/>
      <c r="IH266"/>
      <c r="II266"/>
      <c r="IJ266"/>
    </row>
    <row r="267" spans="1:244" s="244" customFormat="1" ht="15.75">
      <c r="A267" s="248"/>
      <c r="B267" s="248"/>
      <c r="C267" s="249"/>
      <c r="D267" s="250"/>
      <c r="IG267"/>
      <c r="IH267"/>
      <c r="II267"/>
      <c r="IJ267"/>
    </row>
    <row r="268" spans="1:244" s="244" customFormat="1" ht="15.75">
      <c r="A268" s="248"/>
      <c r="B268" s="248"/>
      <c r="C268" s="249"/>
      <c r="D268" s="250"/>
      <c r="IG268"/>
      <c r="IH268"/>
      <c r="II268"/>
      <c r="IJ268"/>
    </row>
    <row r="269" spans="1:244" s="244" customFormat="1" ht="15.75">
      <c r="A269" s="248"/>
      <c r="B269" s="248"/>
      <c r="C269" s="249"/>
      <c r="D269" s="250"/>
      <c r="IG269"/>
      <c r="IH269"/>
      <c r="II269"/>
      <c r="IJ269"/>
    </row>
    <row r="270" spans="1:244" s="244" customFormat="1" ht="15.75">
      <c r="A270" s="248"/>
      <c r="B270" s="248"/>
      <c r="C270" s="249"/>
      <c r="D270" s="250"/>
      <c r="IG270"/>
      <c r="IH270"/>
      <c r="II270"/>
      <c r="IJ270"/>
    </row>
    <row r="271" spans="1:244" s="244" customFormat="1" ht="15.75">
      <c r="A271" s="248"/>
      <c r="B271" s="248"/>
      <c r="C271" s="249"/>
      <c r="D271" s="250"/>
      <c r="IG271"/>
      <c r="IH271"/>
      <c r="II271"/>
      <c r="IJ271"/>
    </row>
    <row r="272" spans="1:244" s="244" customFormat="1" ht="15.75">
      <c r="A272" s="248"/>
      <c r="B272" s="248"/>
      <c r="C272" s="249"/>
      <c r="D272" s="250"/>
      <c r="IG272"/>
      <c r="IH272"/>
      <c r="II272"/>
      <c r="IJ272"/>
    </row>
    <row r="273" spans="1:244" s="244" customFormat="1" ht="15.75">
      <c r="A273" s="248"/>
      <c r="B273" s="248"/>
      <c r="C273" s="249"/>
      <c r="D273" s="250"/>
      <c r="IG273"/>
      <c r="IH273"/>
      <c r="II273"/>
      <c r="IJ273"/>
    </row>
    <row r="274" spans="1:244" s="244" customFormat="1" ht="15.75">
      <c r="A274" s="248"/>
      <c r="B274" s="248"/>
      <c r="C274" s="249"/>
      <c r="D274" s="250"/>
      <c r="IG274"/>
      <c r="IH274"/>
      <c r="II274"/>
      <c r="IJ274"/>
    </row>
    <row r="275" spans="1:244" s="244" customFormat="1" ht="15.75">
      <c r="A275" s="248"/>
      <c r="B275" s="248"/>
      <c r="C275" s="249"/>
      <c r="D275" s="250"/>
      <c r="IG275"/>
      <c r="IH275"/>
      <c r="II275"/>
      <c r="IJ275"/>
    </row>
    <row r="276" spans="1:244" s="244" customFormat="1" ht="15.75">
      <c r="A276" s="248"/>
      <c r="B276" s="248"/>
      <c r="C276" s="249"/>
      <c r="D276" s="250"/>
      <c r="IG276"/>
      <c r="IH276"/>
      <c r="II276"/>
      <c r="IJ276"/>
    </row>
    <row r="277" spans="1:244" s="244" customFormat="1" ht="15.75">
      <c r="A277" s="248"/>
      <c r="B277" s="248"/>
      <c r="C277" s="249"/>
      <c r="D277" s="250"/>
      <c r="IG277"/>
      <c r="IH277"/>
      <c r="II277"/>
      <c r="IJ277"/>
    </row>
    <row r="278" spans="1:244" s="244" customFormat="1" ht="15.75">
      <c r="A278" s="248"/>
      <c r="B278" s="248"/>
      <c r="C278" s="249"/>
      <c r="D278" s="250"/>
      <c r="IG278"/>
      <c r="IH278"/>
      <c r="II278"/>
      <c r="IJ278"/>
    </row>
    <row r="279" spans="1:244" s="244" customFormat="1" ht="15.75">
      <c r="A279" s="248"/>
      <c r="B279" s="248"/>
      <c r="C279" s="249"/>
      <c r="D279" s="250"/>
      <c r="IG279"/>
      <c r="IH279"/>
      <c r="II279"/>
      <c r="IJ279"/>
    </row>
    <row r="280" spans="1:244" s="244" customFormat="1" ht="15.75">
      <c r="A280" s="248"/>
      <c r="B280" s="248"/>
      <c r="C280" s="249"/>
      <c r="D280" s="250"/>
      <c r="IG280"/>
      <c r="IH280"/>
      <c r="II280"/>
      <c r="IJ280"/>
    </row>
    <row r="281" spans="1:244" s="244" customFormat="1" ht="15.75">
      <c r="A281" s="248"/>
      <c r="B281" s="248"/>
      <c r="C281" s="249"/>
      <c r="D281" s="250"/>
      <c r="IG281"/>
      <c r="IH281"/>
      <c r="II281"/>
      <c r="IJ281"/>
    </row>
    <row r="282" spans="1:244" s="244" customFormat="1" ht="15.75">
      <c r="A282" s="248"/>
      <c r="B282" s="248"/>
      <c r="C282" s="249"/>
      <c r="D282" s="250"/>
      <c r="IG282"/>
      <c r="IH282"/>
      <c r="II282"/>
      <c r="IJ282"/>
    </row>
    <row r="283" spans="1:244" s="244" customFormat="1" ht="15.75">
      <c r="A283" s="248"/>
      <c r="B283" s="248"/>
      <c r="C283" s="249"/>
      <c r="D283" s="250"/>
      <c r="IG283"/>
      <c r="IH283"/>
      <c r="II283"/>
      <c r="IJ283"/>
    </row>
    <row r="284" spans="1:244" s="244" customFormat="1" ht="15.75">
      <c r="A284" s="248"/>
      <c r="B284" s="248"/>
      <c r="C284" s="249"/>
      <c r="D284" s="250"/>
      <c r="IG284"/>
      <c r="IH284"/>
      <c r="II284"/>
      <c r="IJ284"/>
    </row>
    <row r="285" spans="1:244" s="244" customFormat="1" ht="15.75">
      <c r="A285" s="248"/>
      <c r="B285" s="248"/>
      <c r="C285" s="249"/>
      <c r="D285" s="250"/>
      <c r="IG285"/>
      <c r="IH285"/>
      <c r="II285"/>
      <c r="IJ285"/>
    </row>
    <row r="286" spans="1:244" s="244" customFormat="1" ht="15.75">
      <c r="A286" s="248"/>
      <c r="B286" s="248"/>
      <c r="C286" s="249"/>
      <c r="D286" s="250"/>
      <c r="IG286"/>
      <c r="IH286"/>
      <c r="II286"/>
      <c r="IJ286"/>
    </row>
    <row r="287" spans="1:244" s="244" customFormat="1" ht="15.75">
      <c r="A287" s="248"/>
      <c r="B287" s="248"/>
      <c r="C287" s="249"/>
      <c r="D287" s="250"/>
      <c r="IG287"/>
      <c r="IH287"/>
      <c r="II287"/>
      <c r="IJ287"/>
    </row>
    <row r="288" spans="1:244" s="244" customFormat="1" ht="15.75">
      <c r="A288" s="248"/>
      <c r="B288" s="248"/>
      <c r="C288" s="249"/>
      <c r="D288" s="250"/>
      <c r="IG288"/>
      <c r="IH288"/>
      <c r="II288"/>
      <c r="IJ288"/>
    </row>
    <row r="289" spans="1:244" s="244" customFormat="1" ht="15.75">
      <c r="A289" s="248"/>
      <c r="B289" s="248"/>
      <c r="C289" s="249"/>
      <c r="D289" s="250"/>
      <c r="IG289"/>
      <c r="IH289"/>
      <c r="II289"/>
      <c r="IJ289"/>
    </row>
    <row r="290" spans="1:244" s="244" customFormat="1" ht="15.75">
      <c r="A290" s="248"/>
      <c r="B290" s="248"/>
      <c r="C290" s="249"/>
      <c r="D290" s="250"/>
      <c r="IG290"/>
      <c r="IH290"/>
      <c r="II290"/>
      <c r="IJ290"/>
    </row>
    <row r="291" spans="1:244" s="244" customFormat="1" ht="15.75">
      <c r="A291" s="248"/>
      <c r="B291" s="248"/>
      <c r="C291" s="249"/>
      <c r="D291" s="250"/>
      <c r="IG291"/>
      <c r="IH291"/>
      <c r="II291"/>
      <c r="IJ291"/>
    </row>
    <row r="292" spans="1:244" s="244" customFormat="1" ht="15.75">
      <c r="A292" s="248"/>
      <c r="B292" s="248"/>
      <c r="C292" s="249"/>
      <c r="D292" s="250"/>
      <c r="IG292"/>
      <c r="IH292"/>
      <c r="II292"/>
      <c r="IJ292"/>
    </row>
    <row r="293" spans="1:244" s="244" customFormat="1" ht="15.75">
      <c r="A293" s="248"/>
      <c r="B293" s="248"/>
      <c r="C293" s="249"/>
      <c r="D293" s="250"/>
      <c r="IG293"/>
      <c r="IH293"/>
      <c r="II293"/>
      <c r="IJ293"/>
    </row>
    <row r="294" spans="1:244" s="244" customFormat="1" ht="15.75">
      <c r="A294" s="248"/>
      <c r="B294" s="248"/>
      <c r="C294" s="249"/>
      <c r="D294" s="250"/>
      <c r="IG294"/>
      <c r="IH294"/>
      <c r="II294"/>
      <c r="IJ294"/>
    </row>
    <row r="295" spans="1:244" s="244" customFormat="1" ht="15.75">
      <c r="A295" s="248"/>
      <c r="B295" s="248"/>
      <c r="C295" s="249"/>
      <c r="D295" s="250"/>
      <c r="IG295"/>
      <c r="IH295"/>
      <c r="II295"/>
      <c r="IJ295"/>
    </row>
    <row r="296" spans="1:244" s="244" customFormat="1" ht="15.75">
      <c r="A296" s="248"/>
      <c r="B296" s="248"/>
      <c r="C296" s="249"/>
      <c r="D296" s="250"/>
      <c r="IG296"/>
      <c r="IH296"/>
      <c r="II296"/>
      <c r="IJ296"/>
    </row>
    <row r="297" spans="1:244" s="244" customFormat="1" ht="15.75">
      <c r="A297" s="248"/>
      <c r="B297" s="248"/>
      <c r="C297" s="249"/>
      <c r="D297" s="250"/>
      <c r="IG297"/>
      <c r="IH297"/>
      <c r="II297"/>
      <c r="IJ297"/>
    </row>
    <row r="298" spans="1:244" s="244" customFormat="1" ht="15.75">
      <c r="A298" s="248"/>
      <c r="B298" s="248"/>
      <c r="C298" s="249"/>
      <c r="D298" s="250"/>
      <c r="IG298"/>
      <c r="IH298"/>
      <c r="II298"/>
      <c r="IJ298"/>
    </row>
    <row r="299" spans="1:244" s="244" customFormat="1" ht="15.75">
      <c r="A299" s="248"/>
      <c r="B299" s="248"/>
      <c r="C299" s="249"/>
      <c r="D299" s="250"/>
      <c r="IG299"/>
      <c r="IH299"/>
      <c r="II299"/>
      <c r="IJ299"/>
    </row>
    <row r="300" spans="1:244" s="244" customFormat="1" ht="15.75">
      <c r="A300" s="248"/>
      <c r="B300" s="248"/>
      <c r="C300" s="249"/>
      <c r="D300" s="250"/>
      <c r="IG300"/>
      <c r="IH300"/>
      <c r="II300"/>
      <c r="IJ300"/>
    </row>
    <row r="301" spans="1:244" s="244" customFormat="1" ht="15.75">
      <c r="A301" s="248"/>
      <c r="B301" s="248"/>
      <c r="C301" s="249"/>
      <c r="D301" s="250"/>
      <c r="IG301"/>
      <c r="IH301"/>
      <c r="II301"/>
      <c r="IJ301"/>
    </row>
    <row r="302" spans="1:244" s="244" customFormat="1" ht="15.75">
      <c r="A302" s="248"/>
      <c r="B302" s="248"/>
      <c r="C302" s="249"/>
      <c r="D302" s="250"/>
      <c r="IG302"/>
      <c r="IH302"/>
      <c r="II302"/>
      <c r="IJ302"/>
    </row>
    <row r="303" spans="1:244" s="244" customFormat="1" ht="15.75">
      <c r="A303" s="248"/>
      <c r="B303" s="248"/>
      <c r="C303" s="249"/>
      <c r="D303" s="250"/>
      <c r="IG303"/>
      <c r="IH303"/>
      <c r="II303"/>
      <c r="IJ303"/>
    </row>
    <row r="304" spans="1:244" s="244" customFormat="1" ht="15.75">
      <c r="A304" s="248"/>
      <c r="B304" s="248"/>
      <c r="C304" s="249"/>
      <c r="D304" s="250"/>
      <c r="IG304"/>
      <c r="IH304"/>
      <c r="II304"/>
      <c r="IJ304"/>
    </row>
    <row r="305" spans="1:244" s="244" customFormat="1" ht="15.75">
      <c r="A305" s="248"/>
      <c r="B305" s="248"/>
      <c r="C305" s="249"/>
      <c r="D305" s="250"/>
      <c r="IG305"/>
      <c r="IH305"/>
      <c r="II305"/>
      <c r="IJ305"/>
    </row>
    <row r="306" spans="1:244" s="244" customFormat="1" ht="15.75">
      <c r="A306" s="248"/>
      <c r="B306" s="248"/>
      <c r="C306" s="249"/>
      <c r="D306" s="250"/>
      <c r="IG306"/>
      <c r="IH306"/>
      <c r="II306"/>
      <c r="IJ306"/>
    </row>
    <row r="307" spans="1:244" s="244" customFormat="1" ht="15.75">
      <c r="A307" s="248"/>
      <c r="B307" s="248"/>
      <c r="C307" s="249"/>
      <c r="D307" s="250"/>
      <c r="IG307"/>
      <c r="IH307"/>
      <c r="II307"/>
      <c r="IJ307"/>
    </row>
    <row r="308" spans="1:244" s="244" customFormat="1" ht="15.75">
      <c r="A308" s="248"/>
      <c r="B308" s="248"/>
      <c r="C308" s="249"/>
      <c r="D308" s="250"/>
      <c r="IG308"/>
      <c r="IH308"/>
      <c r="II308"/>
      <c r="IJ308"/>
    </row>
    <row r="309" spans="1:244" s="244" customFormat="1" ht="15.75">
      <c r="A309" s="248"/>
      <c r="B309" s="248"/>
      <c r="C309" s="249"/>
      <c r="D309" s="250"/>
      <c r="IG309"/>
      <c r="IH309"/>
      <c r="II309"/>
      <c r="IJ309"/>
    </row>
    <row r="310" spans="1:244" s="244" customFormat="1" ht="15.75">
      <c r="A310" s="248"/>
      <c r="B310" s="248"/>
      <c r="C310" s="249"/>
      <c r="D310" s="250"/>
      <c r="IG310"/>
      <c r="IH310"/>
      <c r="II310"/>
      <c r="IJ310"/>
    </row>
    <row r="311" spans="1:244" s="244" customFormat="1" ht="15.75">
      <c r="A311" s="248"/>
      <c r="B311" s="248"/>
      <c r="C311" s="249"/>
      <c r="D311" s="250"/>
      <c r="IG311"/>
      <c r="IH311"/>
      <c r="II311"/>
      <c r="IJ311"/>
    </row>
    <row r="312" spans="1:244" s="244" customFormat="1" ht="15.75">
      <c r="A312" s="248"/>
      <c r="B312" s="248"/>
      <c r="C312" s="249"/>
      <c r="D312" s="250"/>
      <c r="IG312"/>
      <c r="IH312"/>
      <c r="II312"/>
      <c r="IJ312"/>
    </row>
    <row r="313" spans="1:244" s="244" customFormat="1" ht="15.75">
      <c r="A313" s="248"/>
      <c r="B313" s="248"/>
      <c r="C313" s="249"/>
      <c r="D313" s="250"/>
      <c r="IG313"/>
      <c r="IH313"/>
      <c r="II313"/>
      <c r="IJ313"/>
    </row>
    <row r="314" spans="1:244" s="244" customFormat="1" ht="15.75">
      <c r="A314" s="248"/>
      <c r="B314" s="248"/>
      <c r="C314" s="249"/>
      <c r="D314" s="250"/>
      <c r="IG314"/>
      <c r="IH314"/>
      <c r="II314"/>
      <c r="IJ314"/>
    </row>
    <row r="315" spans="1:244" s="244" customFormat="1" ht="15.75">
      <c r="A315" s="248"/>
      <c r="B315" s="248"/>
      <c r="C315" s="249"/>
      <c r="D315" s="250"/>
      <c r="IG315"/>
      <c r="IH315"/>
      <c r="II315"/>
      <c r="IJ315"/>
    </row>
    <row r="316" spans="1:244" s="244" customFormat="1" ht="15.75">
      <c r="A316" s="248"/>
      <c r="B316" s="248"/>
      <c r="C316" s="249"/>
      <c r="D316" s="250"/>
      <c r="IG316"/>
      <c r="IH316"/>
      <c r="II316"/>
      <c r="IJ316"/>
    </row>
    <row r="317" spans="1:244" s="244" customFormat="1" ht="15.75">
      <c r="A317" s="248"/>
      <c r="B317" s="248"/>
      <c r="C317" s="249"/>
      <c r="D317" s="250"/>
      <c r="IG317"/>
      <c r="IH317"/>
      <c r="II317"/>
      <c r="IJ317"/>
    </row>
    <row r="318" spans="1:244" s="244" customFormat="1" ht="15.75">
      <c r="A318" s="248"/>
      <c r="B318" s="248"/>
      <c r="C318" s="249"/>
      <c r="D318" s="250"/>
      <c r="IG318"/>
      <c r="IH318"/>
      <c r="II318"/>
      <c r="IJ318"/>
    </row>
    <row r="319" spans="1:244" s="244" customFormat="1" ht="15.75">
      <c r="A319" s="248"/>
      <c r="B319" s="248"/>
      <c r="C319" s="249"/>
      <c r="D319" s="250"/>
      <c r="IG319"/>
      <c r="IH319"/>
      <c r="II319"/>
      <c r="IJ319"/>
    </row>
    <row r="320" spans="1:244" s="244" customFormat="1" ht="15.75">
      <c r="A320" s="248"/>
      <c r="B320" s="248"/>
      <c r="C320" s="249"/>
      <c r="D320" s="250"/>
      <c r="IG320"/>
      <c r="IH320"/>
      <c r="II320"/>
      <c r="IJ320"/>
    </row>
    <row r="321" spans="1:244" s="244" customFormat="1" ht="15.75">
      <c r="A321" s="248"/>
      <c r="B321" s="248"/>
      <c r="C321" s="249"/>
      <c r="D321" s="250"/>
      <c r="IG321"/>
      <c r="IH321"/>
      <c r="II321"/>
      <c r="IJ321"/>
    </row>
    <row r="322" spans="1:244" s="244" customFormat="1" ht="15.75">
      <c r="A322" s="248"/>
      <c r="B322" s="248"/>
      <c r="C322" s="249"/>
      <c r="D322" s="250"/>
      <c r="IG322"/>
      <c r="IH322"/>
      <c r="II322"/>
      <c r="IJ322"/>
    </row>
    <row r="323" spans="1:244" s="244" customFormat="1" ht="15.75">
      <c r="A323" s="248"/>
      <c r="B323" s="248"/>
      <c r="C323" s="249"/>
      <c r="D323" s="250"/>
      <c r="IG323"/>
      <c r="IH323"/>
      <c r="II323"/>
      <c r="IJ323"/>
    </row>
    <row r="324" spans="1:244" s="244" customFormat="1" ht="15.75">
      <c r="A324" s="248"/>
      <c r="B324" s="248"/>
      <c r="C324" s="249"/>
      <c r="D324" s="250"/>
      <c r="IG324"/>
      <c r="IH324"/>
      <c r="II324"/>
      <c r="IJ324"/>
    </row>
    <row r="325" spans="1:244" s="244" customFormat="1" ht="15.75">
      <c r="A325" s="248"/>
      <c r="B325" s="248"/>
      <c r="C325" s="249"/>
      <c r="D325" s="250"/>
      <c r="IG325"/>
      <c r="IH325"/>
      <c r="II325"/>
      <c r="IJ325"/>
    </row>
    <row r="326" spans="1:244" s="244" customFormat="1" ht="15.75">
      <c r="A326" s="248"/>
      <c r="B326" s="248"/>
      <c r="C326" s="249"/>
      <c r="D326" s="250"/>
      <c r="IG326"/>
      <c r="IH326"/>
      <c r="II326"/>
      <c r="IJ326"/>
    </row>
    <row r="327" spans="1:244" s="244" customFormat="1" ht="15.75">
      <c r="A327" s="248"/>
      <c r="B327" s="248"/>
      <c r="C327" s="249"/>
      <c r="D327" s="250"/>
      <c r="IG327"/>
      <c r="IH327"/>
      <c r="II327"/>
      <c r="IJ327"/>
    </row>
    <row r="328" spans="1:244" s="244" customFormat="1" ht="15.75">
      <c r="A328" s="248"/>
      <c r="B328" s="248"/>
      <c r="C328" s="249"/>
      <c r="D328" s="250"/>
      <c r="IG328"/>
      <c r="IH328"/>
      <c r="II328"/>
      <c r="IJ328"/>
    </row>
    <row r="329" spans="1:244" s="244" customFormat="1" ht="15.75">
      <c r="A329" s="248"/>
      <c r="B329" s="248"/>
      <c r="C329" s="249"/>
      <c r="D329" s="250"/>
      <c r="IG329"/>
      <c r="IH329"/>
      <c r="II329"/>
      <c r="IJ329"/>
    </row>
    <row r="330" spans="1:244" s="244" customFormat="1" ht="15.75">
      <c r="A330" s="248"/>
      <c r="B330" s="248"/>
      <c r="C330" s="249"/>
      <c r="D330" s="250"/>
      <c r="IG330"/>
      <c r="IH330"/>
      <c r="II330"/>
      <c r="IJ330"/>
    </row>
    <row r="331" spans="1:244" s="244" customFormat="1" ht="15.75">
      <c r="A331" s="248"/>
      <c r="B331" s="248"/>
      <c r="C331" s="249"/>
      <c r="D331" s="250"/>
      <c r="IG331"/>
      <c r="IH331"/>
      <c r="II331"/>
      <c r="IJ331"/>
    </row>
    <row r="332" spans="1:244" s="244" customFormat="1" ht="15.75">
      <c r="A332" s="248"/>
      <c r="B332" s="248"/>
      <c r="C332" s="249"/>
      <c r="D332" s="250"/>
      <c r="IG332"/>
      <c r="IH332"/>
      <c r="II332"/>
      <c r="IJ332"/>
    </row>
    <row r="333" spans="1:244" s="244" customFormat="1" ht="15.75">
      <c r="A333" s="248"/>
      <c r="B333" s="248"/>
      <c r="C333" s="249"/>
      <c r="D333" s="250"/>
      <c r="IG333"/>
      <c r="IH333"/>
      <c r="II333"/>
      <c r="IJ333"/>
    </row>
    <row r="334" spans="1:244" s="244" customFormat="1" ht="15.75">
      <c r="A334" s="248"/>
      <c r="B334" s="248"/>
      <c r="C334" s="249"/>
      <c r="D334" s="250"/>
      <c r="IG334"/>
      <c r="IH334"/>
      <c r="II334"/>
      <c r="IJ334"/>
    </row>
    <row r="335" spans="1:244" s="244" customFormat="1" ht="15.75">
      <c r="A335" s="248"/>
      <c r="B335" s="248"/>
      <c r="C335" s="249"/>
      <c r="D335" s="250"/>
      <c r="IG335"/>
      <c r="IH335"/>
      <c r="II335"/>
      <c r="IJ335"/>
    </row>
    <row r="336" spans="1:244" s="244" customFormat="1" ht="15.75">
      <c r="A336" s="248"/>
      <c r="B336" s="248"/>
      <c r="C336" s="249"/>
      <c r="D336" s="250"/>
      <c r="IG336"/>
      <c r="IH336"/>
      <c r="II336"/>
      <c r="IJ336"/>
    </row>
    <row r="337" spans="1:244" s="244" customFormat="1" ht="15.75">
      <c r="A337" s="248"/>
      <c r="B337" s="248"/>
      <c r="C337" s="249"/>
      <c r="D337" s="250"/>
      <c r="IG337"/>
      <c r="IH337"/>
      <c r="II337"/>
      <c r="IJ337"/>
    </row>
    <row r="338" spans="1:244" s="244" customFormat="1" ht="15.75">
      <c r="A338" s="248"/>
      <c r="B338" s="248"/>
      <c r="C338" s="249"/>
      <c r="D338" s="250"/>
      <c r="IG338"/>
      <c r="IH338"/>
      <c r="II338"/>
      <c r="IJ338"/>
    </row>
    <row r="339" spans="1:244" s="244" customFormat="1" ht="15.75">
      <c r="A339" s="248"/>
      <c r="B339" s="248"/>
      <c r="C339" s="249"/>
      <c r="D339" s="250"/>
      <c r="IG339"/>
      <c r="IH339"/>
      <c r="II339"/>
      <c r="IJ339"/>
    </row>
    <row r="340" spans="1:244" s="244" customFormat="1" ht="15.75">
      <c r="A340" s="248"/>
      <c r="B340" s="248"/>
      <c r="C340" s="249"/>
      <c r="D340" s="250"/>
      <c r="IG340"/>
      <c r="IH340"/>
      <c r="II340"/>
      <c r="IJ340"/>
    </row>
    <row r="341" spans="1:244" s="244" customFormat="1" ht="15.75">
      <c r="A341" s="248"/>
      <c r="B341" s="248"/>
      <c r="C341" s="249"/>
      <c r="D341" s="250"/>
      <c r="IG341"/>
      <c r="IH341"/>
      <c r="II341"/>
      <c r="IJ341"/>
    </row>
    <row r="342" spans="1:244" s="244" customFormat="1" ht="15.75">
      <c r="A342" s="248"/>
      <c r="B342" s="248"/>
      <c r="C342" s="249"/>
      <c r="D342" s="250"/>
      <c r="IG342"/>
      <c r="IH342"/>
      <c r="II342"/>
      <c r="IJ342"/>
    </row>
    <row r="343" spans="1:244" s="244" customFormat="1" ht="15.75">
      <c r="A343" s="248"/>
      <c r="B343" s="248"/>
      <c r="C343" s="249"/>
      <c r="D343" s="250"/>
      <c r="IG343"/>
      <c r="IH343"/>
      <c r="II343"/>
      <c r="IJ343"/>
    </row>
    <row r="344" spans="1:244" s="244" customFormat="1" ht="15.75">
      <c r="A344" s="248"/>
      <c r="B344" s="248"/>
      <c r="C344" s="249"/>
      <c r="D344" s="250"/>
      <c r="IG344"/>
      <c r="IH344"/>
      <c r="II344"/>
      <c r="IJ344"/>
    </row>
    <row r="345" spans="1:244" s="244" customFormat="1" ht="15.75">
      <c r="A345" s="248"/>
      <c r="B345" s="248"/>
      <c r="C345" s="249"/>
      <c r="D345" s="250"/>
      <c r="IG345"/>
      <c r="IH345"/>
      <c r="II345"/>
      <c r="IJ345"/>
    </row>
    <row r="346" spans="1:244" s="244" customFormat="1" ht="15.75">
      <c r="A346" s="248"/>
      <c r="B346" s="248"/>
      <c r="C346" s="249"/>
      <c r="D346" s="250"/>
      <c r="IG346"/>
      <c r="IH346"/>
      <c r="II346"/>
      <c r="IJ346"/>
    </row>
    <row r="347" spans="1:244" s="244" customFormat="1" ht="15.75">
      <c r="A347" s="248"/>
      <c r="B347" s="248"/>
      <c r="C347" s="249"/>
      <c r="D347" s="250"/>
      <c r="IG347"/>
      <c r="IH347"/>
      <c r="II347"/>
      <c r="IJ347"/>
    </row>
    <row r="348" spans="1:244" s="244" customFormat="1" ht="15.75">
      <c r="A348" s="248"/>
      <c r="B348" s="248"/>
      <c r="C348" s="249"/>
      <c r="D348" s="250"/>
      <c r="IG348"/>
      <c r="IH348"/>
      <c r="II348"/>
      <c r="IJ348"/>
    </row>
    <row r="349" spans="1:244" s="244" customFormat="1" ht="15.75">
      <c r="A349" s="248"/>
      <c r="B349" s="248"/>
      <c r="C349" s="249"/>
      <c r="D349" s="250"/>
      <c r="IG349"/>
      <c r="IH349"/>
      <c r="II349"/>
      <c r="IJ349"/>
    </row>
    <row r="350" spans="1:244" s="244" customFormat="1" ht="15.75">
      <c r="A350" s="248"/>
      <c r="B350" s="248"/>
      <c r="C350" s="249"/>
      <c r="D350" s="250"/>
      <c r="IG350"/>
      <c r="IH350"/>
      <c r="II350"/>
      <c r="IJ350"/>
    </row>
    <row r="351" spans="1:244" s="244" customFormat="1" ht="15.75">
      <c r="A351" s="248"/>
      <c r="B351" s="248"/>
      <c r="C351" s="249"/>
      <c r="D351" s="250"/>
      <c r="IG351"/>
      <c r="IH351"/>
      <c r="II351"/>
      <c r="IJ351"/>
    </row>
    <row r="352" spans="1:244" s="244" customFormat="1" ht="15.75">
      <c r="A352" s="248"/>
      <c r="B352" s="248"/>
      <c r="C352" s="249"/>
      <c r="D352" s="250"/>
      <c r="IG352"/>
      <c r="IH352"/>
      <c r="II352"/>
      <c r="IJ352"/>
    </row>
    <row r="353" spans="1:244" s="244" customFormat="1" ht="15.75">
      <c r="A353" s="248"/>
      <c r="B353" s="248"/>
      <c r="C353" s="249"/>
      <c r="D353" s="250"/>
      <c r="IG353"/>
      <c r="IH353"/>
      <c r="II353"/>
      <c r="IJ353"/>
    </row>
    <row r="354" spans="1:244" s="244" customFormat="1" ht="15.75">
      <c r="A354" s="248"/>
      <c r="B354" s="248"/>
      <c r="C354" s="249"/>
      <c r="D354" s="250"/>
      <c r="IG354"/>
      <c r="IH354"/>
      <c r="II354"/>
      <c r="IJ354"/>
    </row>
    <row r="355" spans="1:244" s="244" customFormat="1" ht="15.75">
      <c r="A355" s="248"/>
      <c r="B355" s="248"/>
      <c r="C355" s="249"/>
      <c r="D355" s="250"/>
      <c r="IG355"/>
      <c r="IH355"/>
      <c r="II355"/>
      <c r="IJ355"/>
    </row>
    <row r="356" spans="1:244" s="244" customFormat="1" ht="15.75">
      <c r="A356" s="248"/>
      <c r="B356" s="248"/>
      <c r="C356" s="249"/>
      <c r="D356" s="250"/>
      <c r="IG356"/>
      <c r="IH356"/>
      <c r="II356"/>
      <c r="IJ356"/>
    </row>
    <row r="357" spans="1:244" s="244" customFormat="1" ht="15.75">
      <c r="A357" s="248"/>
      <c r="B357" s="248"/>
      <c r="C357" s="249"/>
      <c r="D357" s="250"/>
      <c r="IG357"/>
      <c r="IH357"/>
      <c r="II357"/>
      <c r="IJ357"/>
    </row>
    <row r="358" spans="1:244" s="244" customFormat="1" ht="15.75">
      <c r="A358" s="248"/>
      <c r="B358" s="248"/>
      <c r="C358" s="249"/>
      <c r="D358" s="250"/>
      <c r="IG358"/>
      <c r="IH358"/>
      <c r="II358"/>
      <c r="IJ358"/>
    </row>
    <row r="359" spans="1:244" s="244" customFormat="1" ht="15.75">
      <c r="A359" s="248"/>
      <c r="B359" s="248"/>
      <c r="C359" s="249"/>
      <c r="D359" s="250"/>
      <c r="IG359"/>
      <c r="IH359"/>
      <c r="II359"/>
      <c r="IJ359"/>
    </row>
    <row r="360" spans="1:244" s="244" customFormat="1" ht="15.75">
      <c r="A360" s="248"/>
      <c r="B360" s="248"/>
      <c r="C360" s="249"/>
      <c r="D360" s="250"/>
      <c r="IG360"/>
      <c r="IH360"/>
      <c r="II360"/>
      <c r="IJ360"/>
    </row>
    <row r="361" spans="1:244" s="244" customFormat="1" ht="15.75">
      <c r="A361" s="248"/>
      <c r="B361" s="248"/>
      <c r="C361" s="249"/>
      <c r="D361" s="250"/>
      <c r="IG361"/>
      <c r="IH361"/>
      <c r="II361"/>
      <c r="IJ361"/>
    </row>
    <row r="362" spans="1:244" s="244" customFormat="1" ht="15.75">
      <c r="A362" s="248"/>
      <c r="B362" s="248"/>
      <c r="C362" s="249"/>
      <c r="D362" s="250"/>
      <c r="IG362"/>
      <c r="IH362"/>
      <c r="II362"/>
      <c r="IJ362"/>
    </row>
    <row r="363" spans="1:244" s="244" customFormat="1" ht="15.75">
      <c r="A363" s="248"/>
      <c r="B363" s="248"/>
      <c r="C363" s="249"/>
      <c r="D363" s="250"/>
      <c r="IG363"/>
      <c r="IH363"/>
      <c r="II363"/>
      <c r="IJ363"/>
    </row>
    <row r="364" spans="1:244" s="244" customFormat="1" ht="15.75">
      <c r="A364" s="248"/>
      <c r="B364" s="248"/>
      <c r="C364" s="249"/>
      <c r="D364" s="250"/>
      <c r="IG364"/>
      <c r="IH364"/>
      <c r="II364"/>
      <c r="IJ364"/>
    </row>
    <row r="365" spans="1:244" s="244" customFormat="1" ht="15.75">
      <c r="A365" s="248"/>
      <c r="B365" s="248"/>
      <c r="C365" s="249"/>
      <c r="D365" s="250"/>
      <c r="IG365"/>
      <c r="IH365"/>
      <c r="II365"/>
      <c r="IJ365"/>
    </row>
  </sheetData>
  <sheetProtection/>
  <mergeCells count="2">
    <mergeCell ref="A1:D1"/>
    <mergeCell ref="A44:D44"/>
  </mergeCells>
  <printOptions/>
  <pageMargins left="0.55" right="0.55" top="0.43000000000000005" bottom="0.2" header="0.28" footer="0.31"/>
  <pageSetup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27"/>
  <sheetViews>
    <sheetView showGridLines="0" showZeros="0" workbookViewId="0" topLeftCell="B1">
      <selection activeCell="J13" sqref="J13"/>
    </sheetView>
  </sheetViews>
  <sheetFormatPr defaultColWidth="12.125" defaultRowHeight="16.5" customHeight="1"/>
  <cols>
    <col min="1" max="1" width="12.375" style="0" hidden="1" customWidth="1"/>
    <col min="2" max="2" width="12.375" style="221" customWidth="1"/>
    <col min="3" max="3" width="37.00390625" style="221" customWidth="1"/>
    <col min="4" max="4" width="11.25390625" style="222" customWidth="1"/>
    <col min="5" max="5" width="13.375" style="222" customWidth="1"/>
    <col min="6" max="6" width="10.125" style="223" customWidth="1"/>
    <col min="7" max="255" width="12.125" style="0" customWidth="1"/>
  </cols>
  <sheetData>
    <row r="1" spans="1:7" ht="33.75" customHeight="1">
      <c r="A1" s="224"/>
      <c r="B1" s="225" t="s">
        <v>72</v>
      </c>
      <c r="C1" s="225"/>
      <c r="D1" s="225"/>
      <c r="E1" s="225"/>
      <c r="F1" s="225"/>
      <c r="G1" s="226"/>
    </row>
    <row r="2" spans="1:6" ht="16.5" customHeight="1">
      <c r="A2" s="227"/>
      <c r="B2" s="228"/>
      <c r="C2" s="228"/>
      <c r="D2" s="229"/>
      <c r="E2" s="229"/>
      <c r="F2" s="230"/>
    </row>
    <row r="3" spans="1:6" ht="16.5" customHeight="1">
      <c r="A3" s="227"/>
      <c r="B3" s="228"/>
      <c r="C3" s="228"/>
      <c r="D3" s="229"/>
      <c r="E3" s="229"/>
      <c r="F3" s="231" t="s">
        <v>1</v>
      </c>
    </row>
    <row r="4" spans="1:6" ht="30" customHeight="1">
      <c r="A4" s="232"/>
      <c r="B4" s="233" t="s">
        <v>73</v>
      </c>
      <c r="C4" s="233" t="s">
        <v>74</v>
      </c>
      <c r="D4" s="234" t="s">
        <v>75</v>
      </c>
      <c r="E4" s="235" t="s">
        <v>76</v>
      </c>
      <c r="F4" s="235" t="s">
        <v>77</v>
      </c>
    </row>
    <row r="5" spans="1:6" ht="39.75" customHeight="1">
      <c r="A5" s="236"/>
      <c r="B5" s="200"/>
      <c r="C5" s="233" t="s">
        <v>78</v>
      </c>
      <c r="D5" s="237">
        <f>SUM(D6,D235,D275,D294,D384,D436,D492,D549,D675,D747,D826,D849,D960,D1024,D1088,D1108,D1138,D1148,D1193,D1213,D1257,D1313,D1316,D1324)</f>
        <v>605363</v>
      </c>
      <c r="E5" s="237">
        <f>SUM(E6,E235,E275,E294,E384,E436,E492,E549,E675,E747,E826,E849,E960,E1024,E1088,E1108,E1138,E1148,E1193,E1213,E1257,E1313,E1316,E1324)</f>
        <v>558135.2200000001</v>
      </c>
      <c r="F5" s="238">
        <f>E5/D5-1</f>
        <v>-0.07801563689885227</v>
      </c>
    </row>
    <row r="6" spans="1:6" ht="16.5" customHeight="1">
      <c r="A6" s="236">
        <f>LEN(B6)</f>
        <v>3</v>
      </c>
      <c r="B6" s="200">
        <v>201</v>
      </c>
      <c r="C6" s="239" t="s">
        <v>79</v>
      </c>
      <c r="D6" s="237">
        <f>SUM(D7+D19+D28+D39+D50+D61+D72+D80+D89+D102+D111+D122+D134+D141+D149+D155+D162+D169+D176+D183+D190+D198+D204+D210+D217+D232)</f>
        <v>50189</v>
      </c>
      <c r="E6" s="237">
        <f>_xlfn.XLOOKUP(B:B,Sheet1!B:B,Sheet1!D:D,0)</f>
        <v>55244.63999999999</v>
      </c>
      <c r="F6" s="238">
        <f>E6/D6-1</f>
        <v>0.10073203291557897</v>
      </c>
    </row>
    <row r="7" spans="1:6" ht="16.5" customHeight="1">
      <c r="A7" s="236">
        <f aca="true" t="shared" si="0" ref="A7:A70">LEN(B7)</f>
        <v>5</v>
      </c>
      <c r="B7" s="200">
        <v>20101</v>
      </c>
      <c r="C7" s="194" t="s">
        <v>80</v>
      </c>
      <c r="D7" s="237">
        <f>SUM(D8:D18)</f>
        <v>989</v>
      </c>
      <c r="E7" s="237">
        <f>_xlfn.XLOOKUP(B:B,Sheet1!B:B,Sheet1!D:D,0)</f>
        <v>1283.9499999999998</v>
      </c>
      <c r="F7" s="238">
        <f>E7/D7-1</f>
        <v>0.29823053589484316</v>
      </c>
    </row>
    <row r="8" spans="1:6" ht="16.5" customHeight="1">
      <c r="A8" s="236">
        <f t="shared" si="0"/>
        <v>7</v>
      </c>
      <c r="B8" s="200">
        <v>2010101</v>
      </c>
      <c r="C8" s="200" t="s">
        <v>81</v>
      </c>
      <c r="D8" s="237">
        <v>399</v>
      </c>
      <c r="E8" s="237">
        <f>_xlfn.XLOOKUP(B:B,Sheet1!B:B,Sheet1!D:D,0)</f>
        <v>566.17</v>
      </c>
      <c r="F8" s="238">
        <f>E8/D8-1</f>
        <v>0.4189724310776941</v>
      </c>
    </row>
    <row r="9" spans="1:6" ht="16.5" customHeight="1">
      <c r="A9" s="236">
        <f t="shared" si="0"/>
        <v>7</v>
      </c>
      <c r="B9" s="200">
        <v>2010102</v>
      </c>
      <c r="C9" s="200" t="s">
        <v>82</v>
      </c>
      <c r="D9" s="240">
        <v>371</v>
      </c>
      <c r="E9" s="237">
        <f>_xlfn.XLOOKUP(B:B,Sheet1!B:B,Sheet1!D:D,0)</f>
        <v>84</v>
      </c>
      <c r="F9" s="238">
        <f>E9/D9-1</f>
        <v>-0.7735849056603774</v>
      </c>
    </row>
    <row r="10" spans="1:6" ht="16.5" customHeight="1">
      <c r="A10" s="236">
        <f t="shared" si="0"/>
        <v>7</v>
      </c>
      <c r="B10" s="200">
        <v>2010103</v>
      </c>
      <c r="C10" s="241" t="s">
        <v>83</v>
      </c>
      <c r="D10" s="237">
        <v>0</v>
      </c>
      <c r="E10" s="237">
        <f>_xlfn.XLOOKUP(B:B,Sheet1!B:B,Sheet1!D:D,0)</f>
        <v>0</v>
      </c>
      <c r="F10" s="238"/>
    </row>
    <row r="11" spans="1:6" ht="16.5" customHeight="1">
      <c r="A11" s="236">
        <f t="shared" si="0"/>
        <v>7</v>
      </c>
      <c r="B11" s="200">
        <v>2010104</v>
      </c>
      <c r="C11" s="200" t="s">
        <v>84</v>
      </c>
      <c r="D11" s="242">
        <v>210</v>
      </c>
      <c r="E11" s="237">
        <f>_xlfn.XLOOKUP(B:B,Sheet1!B:B,Sheet1!D:D,0)</f>
        <v>100</v>
      </c>
      <c r="F11" s="238">
        <f>E11/D11-1</f>
        <v>-0.5238095238095238</v>
      </c>
    </row>
    <row r="12" spans="1:6" ht="16.5" customHeight="1">
      <c r="A12" s="236">
        <f t="shared" si="0"/>
        <v>7</v>
      </c>
      <c r="B12" s="200">
        <v>2010105</v>
      </c>
      <c r="C12" s="200" t="s">
        <v>85</v>
      </c>
      <c r="D12" s="237">
        <v>0</v>
      </c>
      <c r="E12" s="237">
        <f>_xlfn.XLOOKUP(B:B,Sheet1!B:B,Sheet1!D:D,0)</f>
        <v>0</v>
      </c>
      <c r="F12" s="238"/>
    </row>
    <row r="13" spans="1:6" ht="16.5" customHeight="1">
      <c r="A13" s="236">
        <f t="shared" si="0"/>
        <v>7</v>
      </c>
      <c r="B13" s="200">
        <v>2010106</v>
      </c>
      <c r="C13" s="200" t="s">
        <v>86</v>
      </c>
      <c r="D13" s="237">
        <v>0</v>
      </c>
      <c r="E13" s="237">
        <f>_xlfn.XLOOKUP(B:B,Sheet1!B:B,Sheet1!D:D,0)</f>
        <v>0</v>
      </c>
      <c r="F13" s="238"/>
    </row>
    <row r="14" spans="1:6" ht="16.5" customHeight="1">
      <c r="A14" s="236">
        <f t="shared" si="0"/>
        <v>7</v>
      </c>
      <c r="B14" s="200">
        <v>2010107</v>
      </c>
      <c r="C14" s="200" t="s">
        <v>87</v>
      </c>
      <c r="D14" s="237">
        <v>0</v>
      </c>
      <c r="E14" s="237">
        <f>_xlfn.XLOOKUP(B:B,Sheet1!B:B,Sheet1!D:D,0)</f>
        <v>133.78</v>
      </c>
      <c r="F14" s="238"/>
    </row>
    <row r="15" spans="1:6" ht="16.5" customHeight="1">
      <c r="A15" s="236">
        <f t="shared" si="0"/>
        <v>7</v>
      </c>
      <c r="B15" s="200">
        <v>2010108</v>
      </c>
      <c r="C15" s="200" t="s">
        <v>88</v>
      </c>
      <c r="D15" s="237">
        <v>0</v>
      </c>
      <c r="E15" s="237">
        <f>_xlfn.XLOOKUP(B:B,Sheet1!B:B,Sheet1!D:D,0)</f>
        <v>0</v>
      </c>
      <c r="F15" s="238"/>
    </row>
    <row r="16" spans="1:6" ht="16.5" customHeight="1">
      <c r="A16" s="236">
        <f t="shared" si="0"/>
        <v>7</v>
      </c>
      <c r="B16" s="200">
        <v>2010109</v>
      </c>
      <c r="C16" s="200" t="s">
        <v>89</v>
      </c>
      <c r="D16" s="237">
        <v>0</v>
      </c>
      <c r="E16" s="237">
        <f>_xlfn.XLOOKUP(B:B,Sheet1!B:B,Sheet1!D:D,0)</f>
        <v>0</v>
      </c>
      <c r="F16" s="238"/>
    </row>
    <row r="17" spans="1:6" ht="16.5" customHeight="1">
      <c r="A17" s="236">
        <f t="shared" si="0"/>
        <v>7</v>
      </c>
      <c r="B17" s="200">
        <v>2010150</v>
      </c>
      <c r="C17" s="200" t="s">
        <v>90</v>
      </c>
      <c r="D17" s="237">
        <v>0</v>
      </c>
      <c r="E17" s="237">
        <f>_xlfn.XLOOKUP(B:B,Sheet1!B:B,Sheet1!D:D,0)</f>
        <v>0</v>
      </c>
      <c r="F17" s="238"/>
    </row>
    <row r="18" spans="1:6" ht="16.5" customHeight="1">
      <c r="A18" s="236">
        <f t="shared" si="0"/>
        <v>7</v>
      </c>
      <c r="B18" s="200">
        <v>2010199</v>
      </c>
      <c r="C18" s="200" t="s">
        <v>91</v>
      </c>
      <c r="D18" s="237">
        <v>9</v>
      </c>
      <c r="E18" s="237">
        <f>_xlfn.XLOOKUP(B:B,Sheet1!B:B,Sheet1!D:D,0)</f>
        <v>400</v>
      </c>
      <c r="F18" s="238">
        <f>E18/D18-1</f>
        <v>43.44444444444444</v>
      </c>
    </row>
    <row r="19" spans="1:6" ht="16.5" customHeight="1">
      <c r="A19" s="236">
        <f t="shared" si="0"/>
        <v>5</v>
      </c>
      <c r="B19" s="200">
        <v>20102</v>
      </c>
      <c r="C19" s="194" t="s">
        <v>92</v>
      </c>
      <c r="D19" s="237">
        <f>SUM(D20:D27)</f>
        <v>659</v>
      </c>
      <c r="E19" s="237">
        <f>_xlfn.XLOOKUP(B:B,Sheet1!B:B,Sheet1!D:D,0)</f>
        <v>698.4200000000001</v>
      </c>
      <c r="F19" s="238">
        <f>E19/D19-1</f>
        <v>0.05981790591805769</v>
      </c>
    </row>
    <row r="20" spans="1:6" ht="16.5" customHeight="1">
      <c r="A20" s="236">
        <f t="shared" si="0"/>
        <v>7</v>
      </c>
      <c r="B20" s="200">
        <v>2010201</v>
      </c>
      <c r="C20" s="200" t="s">
        <v>81</v>
      </c>
      <c r="D20" s="237">
        <v>319</v>
      </c>
      <c r="E20" s="237">
        <f>_xlfn.XLOOKUP(B:B,Sheet1!B:B,Sheet1!D:D,0)</f>
        <v>494.42</v>
      </c>
      <c r="F20" s="238">
        <f>E20/D20-1</f>
        <v>0.5499059561128528</v>
      </c>
    </row>
    <row r="21" spans="1:6" ht="16.5" customHeight="1">
      <c r="A21" s="236">
        <f t="shared" si="0"/>
        <v>7</v>
      </c>
      <c r="B21" s="200">
        <v>2010202</v>
      </c>
      <c r="C21" s="200" t="s">
        <v>82</v>
      </c>
      <c r="D21" s="237">
        <v>183</v>
      </c>
      <c r="E21" s="237">
        <f>_xlfn.XLOOKUP(B:B,Sheet1!B:B,Sheet1!D:D,0)</f>
        <v>6</v>
      </c>
      <c r="F21" s="238">
        <f>E21/D21-1</f>
        <v>-0.9672131147540983</v>
      </c>
    </row>
    <row r="22" spans="1:6" ht="16.5" customHeight="1">
      <c r="A22" s="236">
        <f t="shared" si="0"/>
        <v>7</v>
      </c>
      <c r="B22" s="200">
        <v>2010203</v>
      </c>
      <c r="C22" s="200" t="s">
        <v>83</v>
      </c>
      <c r="D22" s="237">
        <v>0</v>
      </c>
      <c r="E22" s="237">
        <f>_xlfn.XLOOKUP(B:B,Sheet1!B:B,Sheet1!D:D,0)</f>
        <v>0</v>
      </c>
      <c r="F22" s="238"/>
    </row>
    <row r="23" spans="1:6" ht="16.5" customHeight="1">
      <c r="A23" s="236">
        <f t="shared" si="0"/>
        <v>7</v>
      </c>
      <c r="B23" s="200">
        <v>2010204</v>
      </c>
      <c r="C23" s="200" t="s">
        <v>93</v>
      </c>
      <c r="D23" s="237">
        <v>157</v>
      </c>
      <c r="E23" s="237">
        <f>_xlfn.XLOOKUP(B:B,Sheet1!B:B,Sheet1!D:D,0)</f>
        <v>80</v>
      </c>
      <c r="F23" s="238">
        <f>E23/D23-1</f>
        <v>-0.49044585987261147</v>
      </c>
    </row>
    <row r="24" spans="1:6" ht="16.5" customHeight="1">
      <c r="A24" s="236">
        <f t="shared" si="0"/>
        <v>7</v>
      </c>
      <c r="B24" s="200">
        <v>2010205</v>
      </c>
      <c r="C24" s="200" t="s">
        <v>94</v>
      </c>
      <c r="D24" s="237">
        <v>0</v>
      </c>
      <c r="E24" s="237">
        <f>_xlfn.XLOOKUP(B:B,Sheet1!B:B,Sheet1!D:D,0)</f>
        <v>0</v>
      </c>
      <c r="F24" s="238"/>
    </row>
    <row r="25" spans="1:6" ht="16.5" customHeight="1">
      <c r="A25" s="236">
        <f t="shared" si="0"/>
        <v>7</v>
      </c>
      <c r="B25" s="200">
        <v>2010206</v>
      </c>
      <c r="C25" s="200" t="s">
        <v>95</v>
      </c>
      <c r="D25" s="237">
        <v>0</v>
      </c>
      <c r="E25" s="237">
        <f>_xlfn.XLOOKUP(B:B,Sheet1!B:B,Sheet1!D:D,0)</f>
        <v>118</v>
      </c>
      <c r="F25" s="238"/>
    </row>
    <row r="26" spans="1:6" ht="16.5" customHeight="1">
      <c r="A26" s="236">
        <f t="shared" si="0"/>
        <v>7</v>
      </c>
      <c r="B26" s="200">
        <v>2010250</v>
      </c>
      <c r="C26" s="200" t="s">
        <v>90</v>
      </c>
      <c r="D26" s="237">
        <v>0</v>
      </c>
      <c r="E26" s="237">
        <f>_xlfn.XLOOKUP(B:B,Sheet1!B:B,Sheet1!D:D,0)</f>
        <v>0</v>
      </c>
      <c r="F26" s="238"/>
    </row>
    <row r="27" spans="1:6" ht="16.5" customHeight="1">
      <c r="A27" s="236">
        <f t="shared" si="0"/>
        <v>7</v>
      </c>
      <c r="B27" s="200">
        <v>2010299</v>
      </c>
      <c r="C27" s="200" t="s">
        <v>96</v>
      </c>
      <c r="D27" s="237">
        <v>0</v>
      </c>
      <c r="E27" s="237">
        <f>_xlfn.XLOOKUP(B:B,Sheet1!B:B,Sheet1!D:D,0)</f>
        <v>0</v>
      </c>
      <c r="F27" s="238"/>
    </row>
    <row r="28" spans="1:6" ht="16.5" customHeight="1">
      <c r="A28" s="236">
        <f t="shared" si="0"/>
        <v>5</v>
      </c>
      <c r="B28" s="200">
        <v>20103</v>
      </c>
      <c r="C28" s="194" t="s">
        <v>97</v>
      </c>
      <c r="D28" s="237">
        <f>SUM(D29:D38)</f>
        <v>25530</v>
      </c>
      <c r="E28" s="237">
        <f>_xlfn.XLOOKUP(B:B,Sheet1!B:B,Sheet1!D:D,0)</f>
        <v>32386.73</v>
      </c>
      <c r="F28" s="238">
        <f>E28/D28-1</f>
        <v>0.26857540148844494</v>
      </c>
    </row>
    <row r="29" spans="1:6" ht="16.5" customHeight="1">
      <c r="A29" s="236">
        <f t="shared" si="0"/>
        <v>7</v>
      </c>
      <c r="B29" s="200">
        <v>2010301</v>
      </c>
      <c r="C29" s="200" t="s">
        <v>81</v>
      </c>
      <c r="D29" s="237">
        <v>20608</v>
      </c>
      <c r="E29" s="237">
        <f>_xlfn.XLOOKUP(B:B,Sheet1!B:B,Sheet1!D:D,0)</f>
        <v>26973.73</v>
      </c>
      <c r="F29" s="238">
        <f>E29/D29-1</f>
        <v>0.3088960597826087</v>
      </c>
    </row>
    <row r="30" spans="1:6" ht="16.5" customHeight="1">
      <c r="A30" s="236">
        <f t="shared" si="0"/>
        <v>7</v>
      </c>
      <c r="B30" s="200">
        <v>2010302</v>
      </c>
      <c r="C30" s="200" t="s">
        <v>82</v>
      </c>
      <c r="D30" s="237">
        <v>4152</v>
      </c>
      <c r="E30" s="237">
        <f>_xlfn.XLOOKUP(B:B,Sheet1!B:B,Sheet1!D:D,0)</f>
        <v>3386</v>
      </c>
      <c r="F30" s="238">
        <f>E30/D30-1</f>
        <v>-0.18448940269749514</v>
      </c>
    </row>
    <row r="31" spans="1:6" ht="16.5" customHeight="1">
      <c r="A31" s="236">
        <f t="shared" si="0"/>
        <v>7</v>
      </c>
      <c r="B31" s="200">
        <v>2010303</v>
      </c>
      <c r="C31" s="200" t="s">
        <v>83</v>
      </c>
      <c r="D31" s="237">
        <v>42</v>
      </c>
      <c r="E31" s="237">
        <f>_xlfn.XLOOKUP(B:B,Sheet1!B:B,Sheet1!D:D,0)</f>
        <v>961</v>
      </c>
      <c r="F31" s="238">
        <f>E31/D31-1</f>
        <v>21.88095238095238</v>
      </c>
    </row>
    <row r="32" spans="1:6" ht="16.5" customHeight="1">
      <c r="A32" s="236">
        <f t="shared" si="0"/>
        <v>7</v>
      </c>
      <c r="B32" s="200">
        <v>2010304</v>
      </c>
      <c r="C32" s="200" t="s">
        <v>98</v>
      </c>
      <c r="D32" s="237">
        <v>0</v>
      </c>
      <c r="E32" s="237">
        <f>_xlfn.XLOOKUP(B:B,Sheet1!B:B,Sheet1!D:D,0)</f>
        <v>0</v>
      </c>
      <c r="F32" s="238"/>
    </row>
    <row r="33" spans="1:6" ht="16.5" customHeight="1">
      <c r="A33" s="236">
        <f t="shared" si="0"/>
        <v>7</v>
      </c>
      <c r="B33" s="200">
        <v>2010305</v>
      </c>
      <c r="C33" s="200" t="s">
        <v>99</v>
      </c>
      <c r="D33" s="237">
        <v>0</v>
      </c>
      <c r="E33" s="237">
        <f>_xlfn.XLOOKUP(B:B,Sheet1!B:B,Sheet1!D:D,0)</f>
        <v>0</v>
      </c>
      <c r="F33" s="238"/>
    </row>
    <row r="34" spans="1:6" ht="16.5" customHeight="1">
      <c r="A34" s="236">
        <f t="shared" si="0"/>
        <v>7</v>
      </c>
      <c r="B34" s="200">
        <v>2010306</v>
      </c>
      <c r="C34" s="200" t="s">
        <v>100</v>
      </c>
      <c r="D34" s="237">
        <v>150</v>
      </c>
      <c r="E34" s="237">
        <f>_xlfn.XLOOKUP(B:B,Sheet1!B:B,Sheet1!D:D,0)</f>
        <v>566</v>
      </c>
      <c r="F34" s="238">
        <f>E34/D34-1</f>
        <v>2.7733333333333334</v>
      </c>
    </row>
    <row r="35" spans="1:6" ht="16.5" customHeight="1">
      <c r="A35" s="236">
        <f t="shared" si="0"/>
        <v>7</v>
      </c>
      <c r="B35" s="200">
        <v>2010308</v>
      </c>
      <c r="C35" s="200" t="s">
        <v>101</v>
      </c>
      <c r="D35" s="237">
        <v>548</v>
      </c>
      <c r="E35" s="237">
        <f>_xlfn.XLOOKUP(B:B,Sheet1!B:B,Sheet1!D:D,0)</f>
        <v>500</v>
      </c>
      <c r="F35" s="238">
        <f>E35/D35-1</f>
        <v>-0.08759124087591241</v>
      </c>
    </row>
    <row r="36" spans="1:6" ht="16.5" customHeight="1">
      <c r="A36" s="236">
        <f t="shared" si="0"/>
        <v>7</v>
      </c>
      <c r="B36" s="200">
        <v>2010309</v>
      </c>
      <c r="C36" s="200" t="s">
        <v>102</v>
      </c>
      <c r="D36" s="237">
        <v>0</v>
      </c>
      <c r="E36" s="237">
        <f>_xlfn.XLOOKUP(B:B,Sheet1!B:B,Sheet1!D:D,0)</f>
        <v>0</v>
      </c>
      <c r="F36" s="238"/>
    </row>
    <row r="37" spans="1:6" ht="16.5" customHeight="1">
      <c r="A37" s="236">
        <f t="shared" si="0"/>
        <v>7</v>
      </c>
      <c r="B37" s="200">
        <v>2010350</v>
      </c>
      <c r="C37" s="200" t="s">
        <v>90</v>
      </c>
      <c r="D37" s="237">
        <v>0</v>
      </c>
      <c r="E37" s="237">
        <f>_xlfn.XLOOKUP(B:B,Sheet1!B:B,Sheet1!D:D,0)</f>
        <v>0</v>
      </c>
      <c r="F37" s="238"/>
    </row>
    <row r="38" spans="1:6" ht="16.5" customHeight="1">
      <c r="A38" s="236">
        <f t="shared" si="0"/>
        <v>7</v>
      </c>
      <c r="B38" s="200">
        <v>2010399</v>
      </c>
      <c r="C38" s="200" t="s">
        <v>103</v>
      </c>
      <c r="D38" s="237">
        <v>30</v>
      </c>
      <c r="E38" s="237">
        <f>_xlfn.XLOOKUP(B:B,Sheet1!B:B,Sheet1!D:D,0)</f>
        <v>0</v>
      </c>
      <c r="F38" s="238">
        <f>E38/D38-1</f>
        <v>-1</v>
      </c>
    </row>
    <row r="39" spans="1:6" ht="16.5" customHeight="1">
      <c r="A39" s="236">
        <f t="shared" si="0"/>
        <v>5</v>
      </c>
      <c r="B39" s="200">
        <v>20104</v>
      </c>
      <c r="C39" s="194" t="s">
        <v>104</v>
      </c>
      <c r="D39" s="237">
        <f>SUM(D40:D49)</f>
        <v>1671</v>
      </c>
      <c r="E39" s="237">
        <f>_xlfn.XLOOKUP(B:B,Sheet1!B:B,Sheet1!D:D,0)</f>
        <v>1293.2</v>
      </c>
      <c r="F39" s="238">
        <f>E39/D39-1</f>
        <v>-0.22609216038300417</v>
      </c>
    </row>
    <row r="40" spans="1:6" ht="16.5" customHeight="1">
      <c r="A40" s="236">
        <f t="shared" si="0"/>
        <v>7</v>
      </c>
      <c r="B40" s="200">
        <v>2010401</v>
      </c>
      <c r="C40" s="200" t="s">
        <v>81</v>
      </c>
      <c r="D40" s="237">
        <v>700</v>
      </c>
      <c r="E40" s="237">
        <f>_xlfn.XLOOKUP(B:B,Sheet1!B:B,Sheet1!D:D,0)</f>
        <v>923.2</v>
      </c>
      <c r="F40" s="238">
        <f>E40/D40-1</f>
        <v>0.31885714285714295</v>
      </c>
    </row>
    <row r="41" spans="1:6" ht="16.5" customHeight="1">
      <c r="A41" s="236">
        <f t="shared" si="0"/>
        <v>7</v>
      </c>
      <c r="B41" s="200">
        <v>2010402</v>
      </c>
      <c r="C41" s="200" t="s">
        <v>82</v>
      </c>
      <c r="D41" s="237">
        <v>263</v>
      </c>
      <c r="E41" s="237">
        <f>_xlfn.XLOOKUP(B:B,Sheet1!B:B,Sheet1!D:D,0)</f>
        <v>50</v>
      </c>
      <c r="F41" s="238">
        <f>E41/D41-1</f>
        <v>-0.8098859315589354</v>
      </c>
    </row>
    <row r="42" spans="1:6" ht="16.5" customHeight="1">
      <c r="A42" s="236">
        <f t="shared" si="0"/>
        <v>7</v>
      </c>
      <c r="B42" s="200">
        <v>2010403</v>
      </c>
      <c r="C42" s="200" t="s">
        <v>83</v>
      </c>
      <c r="D42" s="237">
        <v>0</v>
      </c>
      <c r="E42" s="237">
        <f>_xlfn.XLOOKUP(B:B,Sheet1!B:B,Sheet1!D:D,0)</f>
        <v>0</v>
      </c>
      <c r="F42" s="238"/>
    </row>
    <row r="43" spans="1:6" ht="16.5" customHeight="1">
      <c r="A43" s="236">
        <f t="shared" si="0"/>
        <v>7</v>
      </c>
      <c r="B43" s="200">
        <v>2010404</v>
      </c>
      <c r="C43" s="200" t="s">
        <v>105</v>
      </c>
      <c r="D43" s="237">
        <v>40</v>
      </c>
      <c r="E43" s="237">
        <f>_xlfn.XLOOKUP(B:B,Sheet1!B:B,Sheet1!D:D,0)</f>
        <v>0</v>
      </c>
      <c r="F43" s="238">
        <f>E43/D43-1</f>
        <v>-1</v>
      </c>
    </row>
    <row r="44" spans="1:6" ht="16.5" customHeight="1">
      <c r="A44" s="236">
        <f t="shared" si="0"/>
        <v>7</v>
      </c>
      <c r="B44" s="200">
        <v>2010405</v>
      </c>
      <c r="C44" s="200" t="s">
        <v>106</v>
      </c>
      <c r="D44" s="237">
        <v>0</v>
      </c>
      <c r="E44" s="237">
        <f>_xlfn.XLOOKUP(B:B,Sheet1!B:B,Sheet1!D:D,0)</f>
        <v>0</v>
      </c>
      <c r="F44" s="238"/>
    </row>
    <row r="45" spans="1:6" ht="16.5" customHeight="1">
      <c r="A45" s="236">
        <f t="shared" si="0"/>
        <v>7</v>
      </c>
      <c r="B45" s="200">
        <v>2010406</v>
      </c>
      <c r="C45" s="200" t="s">
        <v>107</v>
      </c>
      <c r="D45" s="237">
        <v>0</v>
      </c>
      <c r="E45" s="237">
        <f>_xlfn.XLOOKUP(B:B,Sheet1!B:B,Sheet1!D:D,0)</f>
        <v>0</v>
      </c>
      <c r="F45" s="238"/>
    </row>
    <row r="46" spans="1:6" ht="16.5" customHeight="1">
      <c r="A46" s="236">
        <f t="shared" si="0"/>
        <v>7</v>
      </c>
      <c r="B46" s="200">
        <v>2010407</v>
      </c>
      <c r="C46" s="200" t="s">
        <v>108</v>
      </c>
      <c r="D46" s="237">
        <v>0</v>
      </c>
      <c r="E46" s="237">
        <f>_xlfn.XLOOKUP(B:B,Sheet1!B:B,Sheet1!D:D,0)</f>
        <v>0</v>
      </c>
      <c r="F46" s="238"/>
    </row>
    <row r="47" spans="1:6" ht="16.5" customHeight="1">
      <c r="A47" s="236">
        <f t="shared" si="0"/>
        <v>7</v>
      </c>
      <c r="B47" s="200">
        <v>2010408</v>
      </c>
      <c r="C47" s="200" t="s">
        <v>109</v>
      </c>
      <c r="D47" s="237">
        <v>0</v>
      </c>
      <c r="E47" s="237">
        <f>_xlfn.XLOOKUP(B:B,Sheet1!B:B,Sheet1!D:D,0)</f>
        <v>0</v>
      </c>
      <c r="F47" s="238"/>
    </row>
    <row r="48" spans="1:6" ht="16.5" customHeight="1">
      <c r="A48" s="236">
        <f t="shared" si="0"/>
        <v>7</v>
      </c>
      <c r="B48" s="200">
        <v>2010450</v>
      </c>
      <c r="C48" s="200" t="s">
        <v>90</v>
      </c>
      <c r="D48" s="237">
        <v>0</v>
      </c>
      <c r="E48" s="237">
        <f>_xlfn.XLOOKUP(B:B,Sheet1!B:B,Sheet1!D:D,0)</f>
        <v>0</v>
      </c>
      <c r="F48" s="238"/>
    </row>
    <row r="49" spans="1:6" ht="16.5" customHeight="1">
      <c r="A49" s="236">
        <f t="shared" si="0"/>
        <v>7</v>
      </c>
      <c r="B49" s="200">
        <v>2010499</v>
      </c>
      <c r="C49" s="200" t="s">
        <v>110</v>
      </c>
      <c r="D49" s="237">
        <v>668</v>
      </c>
      <c r="E49" s="237">
        <f>_xlfn.XLOOKUP(B:B,Sheet1!B:B,Sheet1!D:D,0)</f>
        <v>320</v>
      </c>
      <c r="F49" s="238">
        <f>E49/D49-1</f>
        <v>-0.5209580838323353</v>
      </c>
    </row>
    <row r="50" spans="1:6" ht="16.5" customHeight="1">
      <c r="A50" s="236">
        <f t="shared" si="0"/>
        <v>5</v>
      </c>
      <c r="B50" s="200">
        <v>20105</v>
      </c>
      <c r="C50" s="194" t="s">
        <v>111</v>
      </c>
      <c r="D50" s="237">
        <f>SUM(D51:D60)</f>
        <v>445</v>
      </c>
      <c r="E50" s="237">
        <f>_xlfn.XLOOKUP(B:B,Sheet1!B:B,Sheet1!D:D,0)</f>
        <v>320.11</v>
      </c>
      <c r="F50" s="238">
        <f>E50/D50-1</f>
        <v>-0.28065168539325835</v>
      </c>
    </row>
    <row r="51" spans="1:6" ht="16.5" customHeight="1">
      <c r="A51" s="236">
        <f t="shared" si="0"/>
        <v>7</v>
      </c>
      <c r="B51" s="200">
        <v>2010501</v>
      </c>
      <c r="C51" s="200" t="s">
        <v>81</v>
      </c>
      <c r="D51" s="237">
        <v>180</v>
      </c>
      <c r="E51" s="237">
        <f>_xlfn.XLOOKUP(B:B,Sheet1!B:B,Sheet1!D:D,0)</f>
        <v>224.11</v>
      </c>
      <c r="F51" s="238">
        <f>E51/D51-1</f>
        <v>0.24505555555555558</v>
      </c>
    </row>
    <row r="52" spans="1:6" ht="16.5" customHeight="1">
      <c r="A52" s="236">
        <f t="shared" si="0"/>
        <v>7</v>
      </c>
      <c r="B52" s="200">
        <v>2010502</v>
      </c>
      <c r="C52" s="200" t="s">
        <v>82</v>
      </c>
      <c r="D52" s="237">
        <v>115</v>
      </c>
      <c r="E52" s="237">
        <f>_xlfn.XLOOKUP(B:B,Sheet1!B:B,Sheet1!D:D,0)</f>
        <v>56</v>
      </c>
      <c r="F52" s="238">
        <f>E52/D52-1</f>
        <v>-0.5130434782608695</v>
      </c>
    </row>
    <row r="53" spans="1:6" ht="16.5" customHeight="1">
      <c r="A53" s="236">
        <f t="shared" si="0"/>
        <v>7</v>
      </c>
      <c r="B53" s="200">
        <v>2010503</v>
      </c>
      <c r="C53" s="200" t="s">
        <v>83</v>
      </c>
      <c r="D53" s="237">
        <v>0</v>
      </c>
      <c r="E53" s="237">
        <f>_xlfn.XLOOKUP(B:B,Sheet1!B:B,Sheet1!D:D,0)</f>
        <v>0</v>
      </c>
      <c r="F53" s="238"/>
    </row>
    <row r="54" spans="1:6" ht="16.5" customHeight="1">
      <c r="A54" s="236">
        <f t="shared" si="0"/>
        <v>7</v>
      </c>
      <c r="B54" s="200">
        <v>2010504</v>
      </c>
      <c r="C54" s="200" t="s">
        <v>112</v>
      </c>
      <c r="D54" s="237">
        <v>0</v>
      </c>
      <c r="E54" s="237">
        <f>_xlfn.XLOOKUP(B:B,Sheet1!B:B,Sheet1!D:D,0)</f>
        <v>0</v>
      </c>
      <c r="F54" s="238"/>
    </row>
    <row r="55" spans="1:6" ht="16.5" customHeight="1">
      <c r="A55" s="236">
        <f t="shared" si="0"/>
        <v>7</v>
      </c>
      <c r="B55" s="200">
        <v>2010505</v>
      </c>
      <c r="C55" s="200" t="s">
        <v>113</v>
      </c>
      <c r="D55" s="237">
        <v>0</v>
      </c>
      <c r="E55" s="237">
        <f>_xlfn.XLOOKUP(B:B,Sheet1!B:B,Sheet1!D:D,0)</f>
        <v>0</v>
      </c>
      <c r="F55" s="238"/>
    </row>
    <row r="56" spans="1:6" ht="16.5" customHeight="1">
      <c r="A56" s="236">
        <f t="shared" si="0"/>
        <v>7</v>
      </c>
      <c r="B56" s="200">
        <v>2010506</v>
      </c>
      <c r="C56" s="200" t="s">
        <v>114</v>
      </c>
      <c r="D56" s="237">
        <v>0</v>
      </c>
      <c r="E56" s="237">
        <f>_xlfn.XLOOKUP(B:B,Sheet1!B:B,Sheet1!D:D,0)</f>
        <v>0</v>
      </c>
      <c r="F56" s="238"/>
    </row>
    <row r="57" spans="1:6" ht="16.5" customHeight="1">
      <c r="A57" s="236">
        <f t="shared" si="0"/>
        <v>7</v>
      </c>
      <c r="B57" s="200">
        <v>2010507</v>
      </c>
      <c r="C57" s="200" t="s">
        <v>115</v>
      </c>
      <c r="D57" s="237">
        <v>140</v>
      </c>
      <c r="E57" s="237">
        <f>_xlfn.XLOOKUP(B:B,Sheet1!B:B,Sheet1!D:D,0)</f>
        <v>40</v>
      </c>
      <c r="F57" s="238">
        <f>E57/D57-1</f>
        <v>-0.7142857142857143</v>
      </c>
    </row>
    <row r="58" spans="1:6" ht="16.5" customHeight="1">
      <c r="A58" s="236">
        <f t="shared" si="0"/>
        <v>7</v>
      </c>
      <c r="B58" s="200">
        <v>2010508</v>
      </c>
      <c r="C58" s="200" t="s">
        <v>116</v>
      </c>
      <c r="D58" s="237">
        <v>10</v>
      </c>
      <c r="E58" s="237">
        <f>_xlfn.XLOOKUP(B:B,Sheet1!B:B,Sheet1!D:D,0)</f>
        <v>0</v>
      </c>
      <c r="F58" s="238">
        <f>E58/D58-1</f>
        <v>-1</v>
      </c>
    </row>
    <row r="59" spans="1:6" ht="16.5" customHeight="1">
      <c r="A59" s="236">
        <f t="shared" si="0"/>
        <v>7</v>
      </c>
      <c r="B59" s="200">
        <v>2010550</v>
      </c>
      <c r="C59" s="200" t="s">
        <v>90</v>
      </c>
      <c r="D59" s="237">
        <v>0</v>
      </c>
      <c r="E59" s="237">
        <f>_xlfn.XLOOKUP(B:B,Sheet1!B:B,Sheet1!D:D,0)</f>
        <v>0</v>
      </c>
      <c r="F59" s="238"/>
    </row>
    <row r="60" spans="1:6" ht="16.5" customHeight="1">
      <c r="A60" s="236">
        <f t="shared" si="0"/>
        <v>7</v>
      </c>
      <c r="B60" s="200">
        <v>2010599</v>
      </c>
      <c r="C60" s="200" t="s">
        <v>117</v>
      </c>
      <c r="D60" s="237">
        <v>0</v>
      </c>
      <c r="E60" s="237">
        <f>_xlfn.XLOOKUP(B:B,Sheet1!B:B,Sheet1!D:D,0)</f>
        <v>0</v>
      </c>
      <c r="F60" s="238"/>
    </row>
    <row r="61" spans="1:6" ht="16.5" customHeight="1">
      <c r="A61" s="236">
        <f t="shared" si="0"/>
        <v>5</v>
      </c>
      <c r="B61" s="200">
        <v>20106</v>
      </c>
      <c r="C61" s="194" t="s">
        <v>118</v>
      </c>
      <c r="D61" s="237">
        <f>SUM(D62:D71)</f>
        <v>2143</v>
      </c>
      <c r="E61" s="237">
        <f>_xlfn.XLOOKUP(B:B,Sheet1!B:B,Sheet1!D:D,0)</f>
        <v>2034.27</v>
      </c>
      <c r="F61" s="238">
        <f>E61/D61-1</f>
        <v>-0.05073728418105461</v>
      </c>
    </row>
    <row r="62" spans="1:6" ht="16.5" customHeight="1">
      <c r="A62" s="236">
        <f t="shared" si="0"/>
        <v>7</v>
      </c>
      <c r="B62" s="200">
        <v>2010601</v>
      </c>
      <c r="C62" s="200" t="s">
        <v>81</v>
      </c>
      <c r="D62" s="237">
        <v>1236</v>
      </c>
      <c r="E62" s="237">
        <f>_xlfn.XLOOKUP(B:B,Sheet1!B:B,Sheet1!D:D,0)</f>
        <v>1737.27</v>
      </c>
      <c r="F62" s="238">
        <f>E62/D62-1</f>
        <v>0.40555825242718435</v>
      </c>
    </row>
    <row r="63" spans="1:6" ht="16.5" customHeight="1">
      <c r="A63" s="236">
        <f t="shared" si="0"/>
        <v>7</v>
      </c>
      <c r="B63" s="200">
        <v>2010602</v>
      </c>
      <c r="C63" s="200" t="s">
        <v>82</v>
      </c>
      <c r="D63" s="237">
        <v>811</v>
      </c>
      <c r="E63" s="237">
        <f>_xlfn.XLOOKUP(B:B,Sheet1!B:B,Sheet1!D:D,0)</f>
        <v>50</v>
      </c>
      <c r="F63" s="238">
        <f>E63/D63-1</f>
        <v>-0.938347718865598</v>
      </c>
    </row>
    <row r="64" spans="1:6" ht="16.5" customHeight="1">
      <c r="A64" s="236">
        <f t="shared" si="0"/>
        <v>7</v>
      </c>
      <c r="B64" s="200">
        <v>2010603</v>
      </c>
      <c r="C64" s="200" t="s">
        <v>83</v>
      </c>
      <c r="D64" s="237">
        <v>0</v>
      </c>
      <c r="E64" s="237">
        <f>_xlfn.XLOOKUP(B:B,Sheet1!B:B,Sheet1!D:D,0)</f>
        <v>0</v>
      </c>
      <c r="F64" s="238"/>
    </row>
    <row r="65" spans="1:6" ht="16.5" customHeight="1">
      <c r="A65" s="236">
        <f t="shared" si="0"/>
        <v>7</v>
      </c>
      <c r="B65" s="200">
        <v>2010604</v>
      </c>
      <c r="C65" s="200" t="s">
        <v>119</v>
      </c>
      <c r="D65" s="237">
        <v>0</v>
      </c>
      <c r="E65" s="237">
        <f>_xlfn.XLOOKUP(B:B,Sheet1!B:B,Sheet1!D:D,0)</f>
        <v>167</v>
      </c>
      <c r="F65" s="238"/>
    </row>
    <row r="66" spans="1:6" ht="16.5" customHeight="1">
      <c r="A66" s="236">
        <f t="shared" si="0"/>
        <v>7</v>
      </c>
      <c r="B66" s="200">
        <v>2010605</v>
      </c>
      <c r="C66" s="200" t="s">
        <v>120</v>
      </c>
      <c r="D66" s="237">
        <v>0</v>
      </c>
      <c r="E66" s="237">
        <f>_xlfn.XLOOKUP(B:B,Sheet1!B:B,Sheet1!D:D,0)</f>
        <v>0</v>
      </c>
      <c r="F66" s="238"/>
    </row>
    <row r="67" spans="1:6" ht="16.5" customHeight="1">
      <c r="A67" s="236">
        <f t="shared" si="0"/>
        <v>7</v>
      </c>
      <c r="B67" s="200">
        <v>2010606</v>
      </c>
      <c r="C67" s="200" t="s">
        <v>121</v>
      </c>
      <c r="D67" s="237">
        <v>0</v>
      </c>
      <c r="E67" s="237">
        <f>_xlfn.XLOOKUP(B:B,Sheet1!B:B,Sheet1!D:D,0)</f>
        <v>0</v>
      </c>
      <c r="F67" s="238"/>
    </row>
    <row r="68" spans="1:6" ht="16.5" customHeight="1">
      <c r="A68" s="236">
        <f t="shared" si="0"/>
        <v>7</v>
      </c>
      <c r="B68" s="200">
        <v>2010607</v>
      </c>
      <c r="C68" s="200" t="s">
        <v>122</v>
      </c>
      <c r="D68" s="237">
        <v>0</v>
      </c>
      <c r="E68" s="237">
        <f>_xlfn.XLOOKUP(B:B,Sheet1!B:B,Sheet1!D:D,0)</f>
        <v>0</v>
      </c>
      <c r="F68" s="238"/>
    </row>
    <row r="69" spans="1:6" ht="16.5" customHeight="1">
      <c r="A69" s="236">
        <f t="shared" si="0"/>
        <v>7</v>
      </c>
      <c r="B69" s="200">
        <v>2010608</v>
      </c>
      <c r="C69" s="200" t="s">
        <v>123</v>
      </c>
      <c r="D69" s="237">
        <v>0</v>
      </c>
      <c r="E69" s="237">
        <f>_xlfn.XLOOKUP(B:B,Sheet1!B:B,Sheet1!D:D,0)</f>
        <v>80</v>
      </c>
      <c r="F69" s="238"/>
    </row>
    <row r="70" spans="1:6" ht="16.5" customHeight="1">
      <c r="A70" s="236">
        <f t="shared" si="0"/>
        <v>7</v>
      </c>
      <c r="B70" s="200">
        <v>2010650</v>
      </c>
      <c r="C70" s="200" t="s">
        <v>90</v>
      </c>
      <c r="D70" s="237">
        <v>0</v>
      </c>
      <c r="E70" s="237">
        <f>_xlfn.XLOOKUP(B:B,Sheet1!B:B,Sheet1!D:D,0)</f>
        <v>0</v>
      </c>
      <c r="F70" s="238"/>
    </row>
    <row r="71" spans="1:6" ht="16.5" customHeight="1">
      <c r="A71" s="236">
        <f aca="true" t="shared" si="1" ref="A71:A134">LEN(B71)</f>
        <v>7</v>
      </c>
      <c r="B71" s="200">
        <v>2010699</v>
      </c>
      <c r="C71" s="200" t="s">
        <v>124</v>
      </c>
      <c r="D71" s="237">
        <v>96</v>
      </c>
      <c r="E71" s="237">
        <f>_xlfn.XLOOKUP(B:B,Sheet1!B:B,Sheet1!D:D,0)</f>
        <v>0</v>
      </c>
      <c r="F71" s="238">
        <f>E71/D71-1</f>
        <v>-1</v>
      </c>
    </row>
    <row r="72" spans="1:6" ht="16.5" customHeight="1">
      <c r="A72" s="236">
        <f t="shared" si="1"/>
        <v>5</v>
      </c>
      <c r="B72" s="200">
        <v>20107</v>
      </c>
      <c r="C72" s="194" t="s">
        <v>125</v>
      </c>
      <c r="D72" s="237">
        <f>SUM(D73:D79)</f>
        <v>0</v>
      </c>
      <c r="E72" s="237">
        <f>_xlfn.XLOOKUP(B:B,Sheet1!B:B,Sheet1!D:D,0)</f>
        <v>3000</v>
      </c>
      <c r="F72" s="238"/>
    </row>
    <row r="73" spans="1:6" ht="16.5" customHeight="1">
      <c r="A73" s="236">
        <f t="shared" si="1"/>
        <v>7</v>
      </c>
      <c r="B73" s="200">
        <v>2010701</v>
      </c>
      <c r="C73" s="200" t="s">
        <v>81</v>
      </c>
      <c r="D73" s="237">
        <v>0</v>
      </c>
      <c r="E73" s="237">
        <f>_xlfn.XLOOKUP(B:B,Sheet1!B:B,Sheet1!D:D,0)</f>
        <v>0</v>
      </c>
      <c r="F73" s="238"/>
    </row>
    <row r="74" spans="1:6" ht="16.5" customHeight="1">
      <c r="A74" s="236">
        <f t="shared" si="1"/>
        <v>7</v>
      </c>
      <c r="B74" s="200">
        <v>2010702</v>
      </c>
      <c r="C74" s="200" t="s">
        <v>82</v>
      </c>
      <c r="D74" s="237">
        <v>0</v>
      </c>
      <c r="E74" s="237">
        <f>_xlfn.XLOOKUP(B:B,Sheet1!B:B,Sheet1!D:D,0)</f>
        <v>0</v>
      </c>
      <c r="F74" s="238"/>
    </row>
    <row r="75" spans="1:6" ht="16.5" customHeight="1">
      <c r="A75" s="236">
        <f t="shared" si="1"/>
        <v>7</v>
      </c>
      <c r="B75" s="200">
        <v>2010703</v>
      </c>
      <c r="C75" s="200" t="s">
        <v>83</v>
      </c>
      <c r="D75" s="237">
        <v>0</v>
      </c>
      <c r="E75" s="237">
        <f>_xlfn.XLOOKUP(B:B,Sheet1!B:B,Sheet1!D:D,0)</f>
        <v>0</v>
      </c>
      <c r="F75" s="238"/>
    </row>
    <row r="76" spans="1:6" ht="16.5" customHeight="1">
      <c r="A76" s="236">
        <f t="shared" si="1"/>
        <v>7</v>
      </c>
      <c r="B76" s="200">
        <v>2010709</v>
      </c>
      <c r="C76" s="200" t="s">
        <v>122</v>
      </c>
      <c r="D76" s="237">
        <v>0</v>
      </c>
      <c r="E76" s="237">
        <f>_xlfn.XLOOKUP(B:B,Sheet1!B:B,Sheet1!D:D,0)</f>
        <v>0</v>
      </c>
      <c r="F76" s="238"/>
    </row>
    <row r="77" spans="1:6" ht="16.5" customHeight="1">
      <c r="A77" s="236">
        <f t="shared" si="1"/>
        <v>7</v>
      </c>
      <c r="B77" s="200">
        <v>2010710</v>
      </c>
      <c r="C77" s="200" t="s">
        <v>126</v>
      </c>
      <c r="D77" s="237">
        <v>0</v>
      </c>
      <c r="E77" s="237">
        <f>_xlfn.XLOOKUP(B:B,Sheet1!B:B,Sheet1!D:D,0)</f>
        <v>0</v>
      </c>
      <c r="F77" s="238"/>
    </row>
    <row r="78" spans="1:6" ht="16.5" customHeight="1">
      <c r="A78" s="236">
        <f t="shared" si="1"/>
        <v>7</v>
      </c>
      <c r="B78" s="200">
        <v>2010750</v>
      </c>
      <c r="C78" s="200" t="s">
        <v>90</v>
      </c>
      <c r="D78" s="237">
        <v>0</v>
      </c>
      <c r="E78" s="237">
        <f>_xlfn.XLOOKUP(B:B,Sheet1!B:B,Sheet1!D:D,0)</f>
        <v>0</v>
      </c>
      <c r="F78" s="238"/>
    </row>
    <row r="79" spans="1:6" ht="16.5" customHeight="1">
      <c r="A79" s="236">
        <f t="shared" si="1"/>
        <v>7</v>
      </c>
      <c r="B79" s="200">
        <v>2010799</v>
      </c>
      <c r="C79" s="200" t="s">
        <v>127</v>
      </c>
      <c r="D79" s="237">
        <v>0</v>
      </c>
      <c r="E79" s="237">
        <f>_xlfn.XLOOKUP(B:B,Sheet1!B:B,Sheet1!D:D,0)</f>
        <v>3000</v>
      </c>
      <c r="F79" s="238"/>
    </row>
    <row r="80" spans="1:6" ht="16.5" customHeight="1">
      <c r="A80" s="236">
        <f t="shared" si="1"/>
        <v>5</v>
      </c>
      <c r="B80" s="200">
        <v>20108</v>
      </c>
      <c r="C80" s="194" t="s">
        <v>128</v>
      </c>
      <c r="D80" s="237">
        <f>SUM(D81:D88)</f>
        <v>755</v>
      </c>
      <c r="E80" s="237">
        <f>_xlfn.XLOOKUP(B:B,Sheet1!B:B,Sheet1!D:D,0)</f>
        <v>756.46</v>
      </c>
      <c r="F80" s="238">
        <f>E80/D80-1</f>
        <v>0.0019337748344372407</v>
      </c>
    </row>
    <row r="81" spans="1:6" ht="16.5" customHeight="1">
      <c r="A81" s="236">
        <f t="shared" si="1"/>
        <v>7</v>
      </c>
      <c r="B81" s="200">
        <v>2010801</v>
      </c>
      <c r="C81" s="200" t="s">
        <v>81</v>
      </c>
      <c r="D81" s="237">
        <v>358</v>
      </c>
      <c r="E81" s="237">
        <f>_xlfn.XLOOKUP(B:B,Sheet1!B:B,Sheet1!D:D,0)</f>
        <v>616.46</v>
      </c>
      <c r="F81" s="238">
        <f>E81/D81-1</f>
        <v>0.72195530726257</v>
      </c>
    </row>
    <row r="82" spans="1:6" ht="16.5" customHeight="1">
      <c r="A82" s="236">
        <f t="shared" si="1"/>
        <v>7</v>
      </c>
      <c r="B82" s="200">
        <v>2010802</v>
      </c>
      <c r="C82" s="200" t="s">
        <v>82</v>
      </c>
      <c r="D82" s="237">
        <v>397</v>
      </c>
      <c r="E82" s="237">
        <f>_xlfn.XLOOKUP(B:B,Sheet1!B:B,Sheet1!D:D,0)</f>
        <v>125</v>
      </c>
      <c r="F82" s="238">
        <f>E82/D82-1</f>
        <v>-0.6851385390428212</v>
      </c>
    </row>
    <row r="83" spans="1:6" ht="16.5" customHeight="1">
      <c r="A83" s="236">
        <f t="shared" si="1"/>
        <v>7</v>
      </c>
      <c r="B83" s="200">
        <v>2010803</v>
      </c>
      <c r="C83" s="200" t="s">
        <v>83</v>
      </c>
      <c r="D83" s="237">
        <v>0</v>
      </c>
      <c r="E83" s="237">
        <f>_xlfn.XLOOKUP(B:B,Sheet1!B:B,Sheet1!D:D,0)</f>
        <v>0</v>
      </c>
      <c r="F83" s="238"/>
    </row>
    <row r="84" spans="1:6" ht="16.5" customHeight="1">
      <c r="A84" s="236">
        <f t="shared" si="1"/>
        <v>7</v>
      </c>
      <c r="B84" s="200">
        <v>2010804</v>
      </c>
      <c r="C84" s="200" t="s">
        <v>129</v>
      </c>
      <c r="D84" s="237">
        <v>0</v>
      </c>
      <c r="E84" s="237">
        <f>_xlfn.XLOOKUP(B:B,Sheet1!B:B,Sheet1!D:D,0)</f>
        <v>0</v>
      </c>
      <c r="F84" s="238"/>
    </row>
    <row r="85" spans="1:6" ht="16.5" customHeight="1">
      <c r="A85" s="236">
        <f t="shared" si="1"/>
        <v>7</v>
      </c>
      <c r="B85" s="200">
        <v>2010805</v>
      </c>
      <c r="C85" s="200" t="s">
        <v>130</v>
      </c>
      <c r="D85" s="237">
        <v>0</v>
      </c>
      <c r="E85" s="237">
        <f>_xlfn.XLOOKUP(B:B,Sheet1!B:B,Sheet1!D:D,0)</f>
        <v>0</v>
      </c>
      <c r="F85" s="238"/>
    </row>
    <row r="86" spans="1:6" ht="16.5" customHeight="1">
      <c r="A86" s="236">
        <f t="shared" si="1"/>
        <v>7</v>
      </c>
      <c r="B86" s="200">
        <v>2010806</v>
      </c>
      <c r="C86" s="200" t="s">
        <v>122</v>
      </c>
      <c r="D86" s="237">
        <v>0</v>
      </c>
      <c r="E86" s="237">
        <f>_xlfn.XLOOKUP(B:B,Sheet1!B:B,Sheet1!D:D,0)</f>
        <v>0</v>
      </c>
      <c r="F86" s="238"/>
    </row>
    <row r="87" spans="1:6" ht="16.5" customHeight="1">
      <c r="A87" s="236">
        <f t="shared" si="1"/>
        <v>7</v>
      </c>
      <c r="B87" s="200">
        <v>2010850</v>
      </c>
      <c r="C87" s="200" t="s">
        <v>90</v>
      </c>
      <c r="D87" s="237">
        <v>0</v>
      </c>
      <c r="E87" s="237">
        <f>_xlfn.XLOOKUP(B:B,Sheet1!B:B,Sheet1!D:D,0)</f>
        <v>0</v>
      </c>
      <c r="F87" s="238"/>
    </row>
    <row r="88" spans="1:6" ht="16.5" customHeight="1">
      <c r="A88" s="236">
        <f t="shared" si="1"/>
        <v>7</v>
      </c>
      <c r="B88" s="200">
        <v>2010899</v>
      </c>
      <c r="C88" s="200" t="s">
        <v>131</v>
      </c>
      <c r="D88" s="237">
        <v>0</v>
      </c>
      <c r="E88" s="237">
        <f>_xlfn.XLOOKUP(B:B,Sheet1!B:B,Sheet1!D:D,0)</f>
        <v>15</v>
      </c>
      <c r="F88" s="238"/>
    </row>
    <row r="89" spans="1:6" ht="16.5" customHeight="1">
      <c r="A89" s="236">
        <f t="shared" si="1"/>
        <v>5</v>
      </c>
      <c r="B89" s="200">
        <v>20109</v>
      </c>
      <c r="C89" s="194" t="s">
        <v>132</v>
      </c>
      <c r="D89" s="237">
        <f>SUM(D90:D101)</f>
        <v>0</v>
      </c>
      <c r="E89" s="237">
        <f>_xlfn.XLOOKUP(B:B,Sheet1!B:B,Sheet1!D:D,0)</f>
        <v>0</v>
      </c>
      <c r="F89" s="238"/>
    </row>
    <row r="90" spans="1:6" ht="16.5" customHeight="1">
      <c r="A90" s="236">
        <f t="shared" si="1"/>
        <v>7</v>
      </c>
      <c r="B90" s="200">
        <v>2010901</v>
      </c>
      <c r="C90" s="200" t="s">
        <v>81</v>
      </c>
      <c r="D90" s="237">
        <v>0</v>
      </c>
      <c r="E90" s="237">
        <f>_xlfn.XLOOKUP(B:B,Sheet1!B:B,Sheet1!D:D,0)</f>
        <v>0</v>
      </c>
      <c r="F90" s="238"/>
    </row>
    <row r="91" spans="1:6" ht="16.5" customHeight="1">
      <c r="A91" s="236">
        <f t="shared" si="1"/>
        <v>7</v>
      </c>
      <c r="B91" s="200">
        <v>2010902</v>
      </c>
      <c r="C91" s="200" t="s">
        <v>82</v>
      </c>
      <c r="D91" s="237">
        <v>0</v>
      </c>
      <c r="E91" s="237">
        <f>_xlfn.XLOOKUP(B:B,Sheet1!B:B,Sheet1!D:D,0)</f>
        <v>0</v>
      </c>
      <c r="F91" s="238"/>
    </row>
    <row r="92" spans="1:6" ht="16.5" customHeight="1">
      <c r="A92" s="236">
        <f t="shared" si="1"/>
        <v>7</v>
      </c>
      <c r="B92" s="200">
        <v>2010903</v>
      </c>
      <c r="C92" s="200" t="s">
        <v>83</v>
      </c>
      <c r="D92" s="237">
        <v>0</v>
      </c>
      <c r="E92" s="237">
        <f>_xlfn.XLOOKUP(B:B,Sheet1!B:B,Sheet1!D:D,0)</f>
        <v>0</v>
      </c>
      <c r="F92" s="238"/>
    </row>
    <row r="93" spans="1:6" ht="16.5" customHeight="1">
      <c r="A93" s="236">
        <f t="shared" si="1"/>
        <v>7</v>
      </c>
      <c r="B93" s="200">
        <v>2010905</v>
      </c>
      <c r="C93" s="200" t="s">
        <v>133</v>
      </c>
      <c r="D93" s="237">
        <v>0</v>
      </c>
      <c r="E93" s="237">
        <f>_xlfn.XLOOKUP(B:B,Sheet1!B:B,Sheet1!D:D,0)</f>
        <v>0</v>
      </c>
      <c r="F93" s="238"/>
    </row>
    <row r="94" spans="1:6" ht="16.5" customHeight="1">
      <c r="A94" s="236">
        <f t="shared" si="1"/>
        <v>7</v>
      </c>
      <c r="B94" s="200">
        <v>2010907</v>
      </c>
      <c r="C94" s="200" t="s">
        <v>134</v>
      </c>
      <c r="D94" s="237">
        <v>0</v>
      </c>
      <c r="E94" s="237">
        <f>_xlfn.XLOOKUP(B:B,Sheet1!B:B,Sheet1!D:D,0)</f>
        <v>0</v>
      </c>
      <c r="F94" s="238"/>
    </row>
    <row r="95" spans="1:6" ht="16.5" customHeight="1">
      <c r="A95" s="236">
        <f t="shared" si="1"/>
        <v>7</v>
      </c>
      <c r="B95" s="200">
        <v>2010908</v>
      </c>
      <c r="C95" s="200" t="s">
        <v>122</v>
      </c>
      <c r="D95" s="237">
        <v>0</v>
      </c>
      <c r="E95" s="237">
        <f>_xlfn.XLOOKUP(B:B,Sheet1!B:B,Sheet1!D:D,0)</f>
        <v>0</v>
      </c>
      <c r="F95" s="238"/>
    </row>
    <row r="96" spans="1:6" ht="16.5" customHeight="1">
      <c r="A96" s="236">
        <f t="shared" si="1"/>
        <v>7</v>
      </c>
      <c r="B96" s="200">
        <v>2010909</v>
      </c>
      <c r="C96" s="200" t="s">
        <v>135</v>
      </c>
      <c r="D96" s="237">
        <v>0</v>
      </c>
      <c r="E96" s="237">
        <f>_xlfn.XLOOKUP(B:B,Sheet1!B:B,Sheet1!D:D,0)</f>
        <v>0</v>
      </c>
      <c r="F96" s="238"/>
    </row>
    <row r="97" spans="1:6" ht="16.5" customHeight="1">
      <c r="A97" s="236">
        <f t="shared" si="1"/>
        <v>7</v>
      </c>
      <c r="B97" s="200">
        <v>2010910</v>
      </c>
      <c r="C97" s="200" t="s">
        <v>136</v>
      </c>
      <c r="D97" s="237">
        <v>0</v>
      </c>
      <c r="E97" s="237">
        <f>_xlfn.XLOOKUP(B:B,Sheet1!B:B,Sheet1!D:D,0)</f>
        <v>0</v>
      </c>
      <c r="F97" s="238"/>
    </row>
    <row r="98" spans="1:6" ht="16.5" customHeight="1">
      <c r="A98" s="236">
        <f t="shared" si="1"/>
        <v>7</v>
      </c>
      <c r="B98" s="200">
        <v>2010911</v>
      </c>
      <c r="C98" s="200" t="s">
        <v>137</v>
      </c>
      <c r="D98" s="237">
        <v>0</v>
      </c>
      <c r="E98" s="237">
        <f>_xlfn.XLOOKUP(B:B,Sheet1!B:B,Sheet1!D:D,0)</f>
        <v>0</v>
      </c>
      <c r="F98" s="238"/>
    </row>
    <row r="99" spans="1:6" ht="16.5" customHeight="1">
      <c r="A99" s="236">
        <f t="shared" si="1"/>
        <v>7</v>
      </c>
      <c r="B99" s="200">
        <v>2010912</v>
      </c>
      <c r="C99" s="200" t="s">
        <v>138</v>
      </c>
      <c r="D99" s="237">
        <v>0</v>
      </c>
      <c r="E99" s="237">
        <f>_xlfn.XLOOKUP(B:B,Sheet1!B:B,Sheet1!D:D,0)</f>
        <v>0</v>
      </c>
      <c r="F99" s="238"/>
    </row>
    <row r="100" spans="1:6" ht="16.5" customHeight="1">
      <c r="A100" s="236">
        <f t="shared" si="1"/>
        <v>7</v>
      </c>
      <c r="B100" s="200">
        <v>2010950</v>
      </c>
      <c r="C100" s="200" t="s">
        <v>90</v>
      </c>
      <c r="D100" s="237">
        <v>0</v>
      </c>
      <c r="E100" s="237">
        <f>_xlfn.XLOOKUP(B:B,Sheet1!B:B,Sheet1!D:D,0)</f>
        <v>0</v>
      </c>
      <c r="F100" s="238"/>
    </row>
    <row r="101" spans="1:6" ht="16.5" customHeight="1">
      <c r="A101" s="236">
        <f t="shared" si="1"/>
        <v>7</v>
      </c>
      <c r="B101" s="200">
        <v>2010999</v>
      </c>
      <c r="C101" s="200" t="s">
        <v>139</v>
      </c>
      <c r="D101" s="237">
        <v>0</v>
      </c>
      <c r="E101" s="237">
        <f>_xlfn.XLOOKUP(B:B,Sheet1!B:B,Sheet1!D:D,0)</f>
        <v>0</v>
      </c>
      <c r="F101" s="238"/>
    </row>
    <row r="102" spans="1:6" ht="16.5" customHeight="1">
      <c r="A102" s="236">
        <f t="shared" si="1"/>
        <v>5</v>
      </c>
      <c r="B102" s="200">
        <v>20111</v>
      </c>
      <c r="C102" s="194" t="s">
        <v>140</v>
      </c>
      <c r="D102" s="237">
        <f>SUM(D103:D110)</f>
        <v>2079</v>
      </c>
      <c r="E102" s="237">
        <f>_xlfn.XLOOKUP(B:B,Sheet1!B:B,Sheet1!D:D,0)</f>
        <v>2510.74</v>
      </c>
      <c r="F102" s="238">
        <f>E102/D102-1</f>
        <v>0.20766714766714767</v>
      </c>
    </row>
    <row r="103" spans="1:6" ht="16.5" customHeight="1">
      <c r="A103" s="236">
        <f t="shared" si="1"/>
        <v>7</v>
      </c>
      <c r="B103" s="200">
        <v>2011101</v>
      </c>
      <c r="C103" s="200" t="s">
        <v>81</v>
      </c>
      <c r="D103" s="237">
        <v>1463</v>
      </c>
      <c r="E103" s="237">
        <f>_xlfn.XLOOKUP(B:B,Sheet1!B:B,Sheet1!D:D,0)</f>
        <v>1954.74</v>
      </c>
      <c r="F103" s="238">
        <f>E103/D103-1</f>
        <v>0.3361175666438825</v>
      </c>
    </row>
    <row r="104" spans="1:6" ht="16.5" customHeight="1">
      <c r="A104" s="236">
        <f t="shared" si="1"/>
        <v>7</v>
      </c>
      <c r="B104" s="200">
        <v>2011102</v>
      </c>
      <c r="C104" s="200" t="s">
        <v>82</v>
      </c>
      <c r="D104" s="237">
        <v>576</v>
      </c>
      <c r="E104" s="237">
        <f>_xlfn.XLOOKUP(B:B,Sheet1!B:B,Sheet1!D:D,0)</f>
        <v>66</v>
      </c>
      <c r="F104" s="238">
        <f>E104/D104-1</f>
        <v>-0.8854166666666666</v>
      </c>
    </row>
    <row r="105" spans="1:6" ht="16.5" customHeight="1">
      <c r="A105" s="236">
        <f t="shared" si="1"/>
        <v>7</v>
      </c>
      <c r="B105" s="200">
        <v>2011103</v>
      </c>
      <c r="C105" s="200" t="s">
        <v>83</v>
      </c>
      <c r="D105" s="237">
        <v>0</v>
      </c>
      <c r="E105" s="237">
        <f>_xlfn.XLOOKUP(B:B,Sheet1!B:B,Sheet1!D:D,0)</f>
        <v>0</v>
      </c>
      <c r="F105" s="238"/>
    </row>
    <row r="106" spans="1:6" ht="16.5" customHeight="1">
      <c r="A106" s="236">
        <f t="shared" si="1"/>
        <v>7</v>
      </c>
      <c r="B106" s="200">
        <v>2011104</v>
      </c>
      <c r="C106" s="200" t="s">
        <v>141</v>
      </c>
      <c r="D106" s="237">
        <v>0</v>
      </c>
      <c r="E106" s="237">
        <f>_xlfn.XLOOKUP(B:B,Sheet1!B:B,Sheet1!D:D,0)</f>
        <v>150</v>
      </c>
      <c r="F106" s="238"/>
    </row>
    <row r="107" spans="1:6" ht="16.5" customHeight="1">
      <c r="A107" s="236">
        <f t="shared" si="1"/>
        <v>7</v>
      </c>
      <c r="B107" s="200">
        <v>2011105</v>
      </c>
      <c r="C107" s="200" t="s">
        <v>142</v>
      </c>
      <c r="D107" s="237">
        <v>0</v>
      </c>
      <c r="E107" s="237">
        <f>_xlfn.XLOOKUP(B:B,Sheet1!B:B,Sheet1!D:D,0)</f>
        <v>220</v>
      </c>
      <c r="F107" s="238"/>
    </row>
    <row r="108" spans="1:6" ht="16.5" customHeight="1">
      <c r="A108" s="236">
        <f t="shared" si="1"/>
        <v>7</v>
      </c>
      <c r="B108" s="200">
        <v>2011106</v>
      </c>
      <c r="C108" s="200" t="s">
        <v>143</v>
      </c>
      <c r="D108" s="237">
        <v>0</v>
      </c>
      <c r="E108" s="237">
        <f>_xlfn.XLOOKUP(B:B,Sheet1!B:B,Sheet1!D:D,0)</f>
        <v>120</v>
      </c>
      <c r="F108" s="238"/>
    </row>
    <row r="109" spans="1:6" ht="16.5" customHeight="1">
      <c r="A109" s="236">
        <f t="shared" si="1"/>
        <v>7</v>
      </c>
      <c r="B109" s="200">
        <v>2011150</v>
      </c>
      <c r="C109" s="200" t="s">
        <v>90</v>
      </c>
      <c r="D109" s="237">
        <v>0</v>
      </c>
      <c r="E109" s="237">
        <f>_xlfn.XLOOKUP(B:B,Sheet1!B:B,Sheet1!D:D,0)</f>
        <v>0</v>
      </c>
      <c r="F109" s="238"/>
    </row>
    <row r="110" spans="1:6" ht="16.5" customHeight="1">
      <c r="A110" s="236">
        <f t="shared" si="1"/>
        <v>7</v>
      </c>
      <c r="B110" s="200">
        <v>2011199</v>
      </c>
      <c r="C110" s="200" t="s">
        <v>144</v>
      </c>
      <c r="D110" s="237">
        <v>40</v>
      </c>
      <c r="E110" s="237">
        <f>_xlfn.XLOOKUP(B:B,Sheet1!B:B,Sheet1!D:D,0)</f>
        <v>0</v>
      </c>
      <c r="F110" s="238">
        <f>E110/D110-1</f>
        <v>-1</v>
      </c>
    </row>
    <row r="111" spans="1:6" ht="16.5" customHeight="1">
      <c r="A111" s="236">
        <f t="shared" si="1"/>
        <v>5</v>
      </c>
      <c r="B111" s="200">
        <v>20113</v>
      </c>
      <c r="C111" s="194" t="s">
        <v>145</v>
      </c>
      <c r="D111" s="237">
        <f>SUM(D112:D121)</f>
        <v>2628</v>
      </c>
      <c r="E111" s="237">
        <f>_xlfn.XLOOKUP(B:B,Sheet1!B:B,Sheet1!D:D,0)</f>
        <v>2844.98</v>
      </c>
      <c r="F111" s="238">
        <f>E111/D111-1</f>
        <v>0.08256468797564698</v>
      </c>
    </row>
    <row r="112" spans="1:6" ht="16.5" customHeight="1">
      <c r="A112" s="236">
        <f t="shared" si="1"/>
        <v>7</v>
      </c>
      <c r="B112" s="200">
        <v>2011301</v>
      </c>
      <c r="C112" s="200" t="s">
        <v>81</v>
      </c>
      <c r="D112" s="237">
        <v>2077</v>
      </c>
      <c r="E112" s="237">
        <f>_xlfn.XLOOKUP(B:B,Sheet1!B:B,Sheet1!D:D,0)</f>
        <v>2799.98</v>
      </c>
      <c r="F112" s="238">
        <f>E112/D112-1</f>
        <v>0.3480885893115069</v>
      </c>
    </row>
    <row r="113" spans="1:6" ht="16.5" customHeight="1">
      <c r="A113" s="236">
        <f t="shared" si="1"/>
        <v>7</v>
      </c>
      <c r="B113" s="200">
        <v>2011302</v>
      </c>
      <c r="C113" s="200" t="s">
        <v>82</v>
      </c>
      <c r="D113" s="237">
        <v>436</v>
      </c>
      <c r="E113" s="237">
        <f>_xlfn.XLOOKUP(B:B,Sheet1!B:B,Sheet1!D:D,0)</f>
        <v>0</v>
      </c>
      <c r="F113" s="238">
        <f>E113/D113-1</f>
        <v>-1</v>
      </c>
    </row>
    <row r="114" spans="1:6" ht="16.5" customHeight="1">
      <c r="A114" s="236">
        <f t="shared" si="1"/>
        <v>7</v>
      </c>
      <c r="B114" s="200">
        <v>2011303</v>
      </c>
      <c r="C114" s="200" t="s">
        <v>83</v>
      </c>
      <c r="D114" s="237">
        <v>0</v>
      </c>
      <c r="E114" s="237">
        <f>_xlfn.XLOOKUP(B:B,Sheet1!B:B,Sheet1!D:D,0)</f>
        <v>0</v>
      </c>
      <c r="F114" s="238"/>
    </row>
    <row r="115" spans="1:6" ht="16.5" customHeight="1">
      <c r="A115" s="236">
        <f t="shared" si="1"/>
        <v>7</v>
      </c>
      <c r="B115" s="200">
        <v>2011304</v>
      </c>
      <c r="C115" s="200" t="s">
        <v>146</v>
      </c>
      <c r="D115" s="237">
        <v>0</v>
      </c>
      <c r="E115" s="237">
        <f>_xlfn.XLOOKUP(B:B,Sheet1!B:B,Sheet1!D:D,0)</f>
        <v>0</v>
      </c>
      <c r="F115" s="238"/>
    </row>
    <row r="116" spans="1:6" ht="16.5" customHeight="1">
      <c r="A116" s="236">
        <f t="shared" si="1"/>
        <v>7</v>
      </c>
      <c r="B116" s="200">
        <v>2011305</v>
      </c>
      <c r="C116" s="200" t="s">
        <v>147</v>
      </c>
      <c r="D116" s="237">
        <v>0</v>
      </c>
      <c r="E116" s="237">
        <f>_xlfn.XLOOKUP(B:B,Sheet1!B:B,Sheet1!D:D,0)</f>
        <v>0</v>
      </c>
      <c r="F116" s="238"/>
    </row>
    <row r="117" spans="1:6" ht="16.5" customHeight="1">
      <c r="A117" s="236">
        <f t="shared" si="1"/>
        <v>7</v>
      </c>
      <c r="B117" s="200">
        <v>2011306</v>
      </c>
      <c r="C117" s="200" t="s">
        <v>148</v>
      </c>
      <c r="D117" s="237">
        <v>0</v>
      </c>
      <c r="E117" s="237">
        <f>_xlfn.XLOOKUP(B:B,Sheet1!B:B,Sheet1!D:D,0)</f>
        <v>0</v>
      </c>
      <c r="F117" s="238"/>
    </row>
    <row r="118" spans="1:6" ht="16.5" customHeight="1">
      <c r="A118" s="236">
        <f t="shared" si="1"/>
        <v>7</v>
      </c>
      <c r="B118" s="200">
        <v>2011307</v>
      </c>
      <c r="C118" s="200" t="s">
        <v>149</v>
      </c>
      <c r="D118" s="237">
        <v>0</v>
      </c>
      <c r="E118" s="237">
        <f>_xlfn.XLOOKUP(B:B,Sheet1!B:B,Sheet1!D:D,0)</f>
        <v>0</v>
      </c>
      <c r="F118" s="238"/>
    </row>
    <row r="119" spans="1:6" ht="16.5" customHeight="1">
      <c r="A119" s="236">
        <f t="shared" si="1"/>
        <v>7</v>
      </c>
      <c r="B119" s="200">
        <v>2011308</v>
      </c>
      <c r="C119" s="200" t="s">
        <v>150</v>
      </c>
      <c r="D119" s="237">
        <v>115</v>
      </c>
      <c r="E119" s="237">
        <f>_xlfn.XLOOKUP(B:B,Sheet1!B:B,Sheet1!D:D,0)</f>
        <v>45</v>
      </c>
      <c r="F119" s="238">
        <f>E119/D119-1</f>
        <v>-0.6086956521739131</v>
      </c>
    </row>
    <row r="120" spans="1:6" ht="16.5" customHeight="1">
      <c r="A120" s="236">
        <f t="shared" si="1"/>
        <v>7</v>
      </c>
      <c r="B120" s="200">
        <v>2011350</v>
      </c>
      <c r="C120" s="200" t="s">
        <v>90</v>
      </c>
      <c r="D120" s="237">
        <v>0</v>
      </c>
      <c r="E120" s="237">
        <f>_xlfn.XLOOKUP(B:B,Sheet1!B:B,Sheet1!D:D,0)</f>
        <v>0</v>
      </c>
      <c r="F120" s="238"/>
    </row>
    <row r="121" spans="1:6" ht="16.5" customHeight="1">
      <c r="A121" s="236">
        <f t="shared" si="1"/>
        <v>7</v>
      </c>
      <c r="B121" s="200">
        <v>2011399</v>
      </c>
      <c r="C121" s="200" t="s">
        <v>151</v>
      </c>
      <c r="D121" s="237">
        <v>0</v>
      </c>
      <c r="E121" s="237">
        <f>_xlfn.XLOOKUP(B:B,Sheet1!B:B,Sheet1!D:D,0)</f>
        <v>0</v>
      </c>
      <c r="F121" s="238"/>
    </row>
    <row r="122" spans="1:6" ht="16.5" customHeight="1">
      <c r="A122" s="236">
        <f t="shared" si="1"/>
        <v>5</v>
      </c>
      <c r="B122" s="200">
        <v>20114</v>
      </c>
      <c r="C122" s="194" t="s">
        <v>152</v>
      </c>
      <c r="D122" s="237">
        <f>SUM(D123:D133)</f>
        <v>10</v>
      </c>
      <c r="E122" s="237">
        <f>_xlfn.XLOOKUP(B:B,Sheet1!B:B,Sheet1!D:D,0)</f>
        <v>0</v>
      </c>
      <c r="F122" s="238">
        <f>E122/D122-1</f>
        <v>-1</v>
      </c>
    </row>
    <row r="123" spans="1:6" ht="16.5" customHeight="1">
      <c r="A123" s="236">
        <f t="shared" si="1"/>
        <v>7</v>
      </c>
      <c r="B123" s="200">
        <v>2011401</v>
      </c>
      <c r="C123" s="200" t="s">
        <v>81</v>
      </c>
      <c r="D123" s="237">
        <v>0</v>
      </c>
      <c r="E123" s="237">
        <f>_xlfn.XLOOKUP(B:B,Sheet1!B:B,Sheet1!D:D,0)</f>
        <v>0</v>
      </c>
      <c r="F123" s="238"/>
    </row>
    <row r="124" spans="1:6" ht="16.5" customHeight="1">
      <c r="A124" s="236">
        <f t="shared" si="1"/>
        <v>7</v>
      </c>
      <c r="B124" s="200">
        <v>2011402</v>
      </c>
      <c r="C124" s="200" t="s">
        <v>82</v>
      </c>
      <c r="D124" s="237">
        <v>0</v>
      </c>
      <c r="E124" s="237">
        <f>_xlfn.XLOOKUP(B:B,Sheet1!B:B,Sheet1!D:D,0)</f>
        <v>0</v>
      </c>
      <c r="F124" s="238"/>
    </row>
    <row r="125" spans="1:6" ht="16.5" customHeight="1">
      <c r="A125" s="236">
        <f t="shared" si="1"/>
        <v>7</v>
      </c>
      <c r="B125" s="200">
        <v>2011403</v>
      </c>
      <c r="C125" s="200" t="s">
        <v>83</v>
      </c>
      <c r="D125" s="237">
        <v>0</v>
      </c>
      <c r="E125" s="237">
        <f>_xlfn.XLOOKUP(B:B,Sheet1!B:B,Sheet1!D:D,0)</f>
        <v>0</v>
      </c>
      <c r="F125" s="238"/>
    </row>
    <row r="126" spans="1:6" ht="16.5" customHeight="1">
      <c r="A126" s="236">
        <f t="shared" si="1"/>
        <v>7</v>
      </c>
      <c r="B126" s="200">
        <v>2011404</v>
      </c>
      <c r="C126" s="200" t="s">
        <v>153</v>
      </c>
      <c r="D126" s="237">
        <v>0</v>
      </c>
      <c r="E126" s="237">
        <f>_xlfn.XLOOKUP(B:B,Sheet1!B:B,Sheet1!D:D,0)</f>
        <v>0</v>
      </c>
      <c r="F126" s="238"/>
    </row>
    <row r="127" spans="1:6" ht="16.5" customHeight="1">
      <c r="A127" s="236">
        <f t="shared" si="1"/>
        <v>7</v>
      </c>
      <c r="B127" s="200">
        <v>2011405</v>
      </c>
      <c r="C127" s="200" t="s">
        <v>154</v>
      </c>
      <c r="D127" s="237">
        <v>0</v>
      </c>
      <c r="E127" s="237">
        <f>_xlfn.XLOOKUP(B:B,Sheet1!B:B,Sheet1!D:D,0)</f>
        <v>0</v>
      </c>
      <c r="F127" s="238"/>
    </row>
    <row r="128" spans="1:6" ht="16.5" customHeight="1">
      <c r="A128" s="236">
        <f t="shared" si="1"/>
        <v>7</v>
      </c>
      <c r="B128" s="200">
        <v>2011408</v>
      </c>
      <c r="C128" s="200" t="s">
        <v>155</v>
      </c>
      <c r="D128" s="237">
        <v>0</v>
      </c>
      <c r="E128" s="237">
        <f>_xlfn.XLOOKUP(B:B,Sheet1!B:B,Sheet1!D:D,0)</f>
        <v>0</v>
      </c>
      <c r="F128" s="238"/>
    </row>
    <row r="129" spans="1:6" ht="16.5" customHeight="1">
      <c r="A129" s="236">
        <f t="shared" si="1"/>
        <v>7</v>
      </c>
      <c r="B129" s="200">
        <v>2011409</v>
      </c>
      <c r="C129" s="200" t="s">
        <v>156</v>
      </c>
      <c r="D129" s="237">
        <v>10</v>
      </c>
      <c r="E129" s="237">
        <f>_xlfn.XLOOKUP(B:B,Sheet1!B:B,Sheet1!D:D,0)</f>
        <v>0</v>
      </c>
      <c r="F129" s="238">
        <f>E129/D129-1</f>
        <v>-1</v>
      </c>
    </row>
    <row r="130" spans="1:6" ht="16.5" customHeight="1">
      <c r="A130" s="236">
        <f t="shared" si="1"/>
        <v>7</v>
      </c>
      <c r="B130" s="200">
        <v>2011410</v>
      </c>
      <c r="C130" s="200" t="s">
        <v>157</v>
      </c>
      <c r="D130" s="237">
        <v>0</v>
      </c>
      <c r="E130" s="237">
        <f>_xlfn.XLOOKUP(B:B,Sheet1!B:B,Sheet1!D:D,0)</f>
        <v>0</v>
      </c>
      <c r="F130" s="238"/>
    </row>
    <row r="131" spans="1:6" ht="16.5" customHeight="1">
      <c r="A131" s="236">
        <f t="shared" si="1"/>
        <v>7</v>
      </c>
      <c r="B131" s="200">
        <v>2011411</v>
      </c>
      <c r="C131" s="200" t="s">
        <v>158</v>
      </c>
      <c r="D131" s="237">
        <v>0</v>
      </c>
      <c r="E131" s="237">
        <f>_xlfn.XLOOKUP(B:B,Sheet1!B:B,Sheet1!D:D,0)</f>
        <v>0</v>
      </c>
      <c r="F131" s="238"/>
    </row>
    <row r="132" spans="1:6" ht="16.5" customHeight="1">
      <c r="A132" s="236">
        <f t="shared" si="1"/>
        <v>7</v>
      </c>
      <c r="B132" s="200">
        <v>2011450</v>
      </c>
      <c r="C132" s="200" t="s">
        <v>90</v>
      </c>
      <c r="D132" s="237">
        <v>0</v>
      </c>
      <c r="E132" s="237">
        <f>_xlfn.XLOOKUP(B:B,Sheet1!B:B,Sheet1!D:D,0)</f>
        <v>0</v>
      </c>
      <c r="F132" s="238"/>
    </row>
    <row r="133" spans="1:6" ht="16.5" customHeight="1">
      <c r="A133" s="236">
        <f t="shared" si="1"/>
        <v>7</v>
      </c>
      <c r="B133" s="200">
        <v>2011499</v>
      </c>
      <c r="C133" s="200" t="s">
        <v>159</v>
      </c>
      <c r="D133" s="237">
        <v>0</v>
      </c>
      <c r="E133" s="237">
        <f>_xlfn.XLOOKUP(B:B,Sheet1!B:B,Sheet1!D:D,0)</f>
        <v>0</v>
      </c>
      <c r="F133" s="238"/>
    </row>
    <row r="134" spans="1:6" ht="16.5" customHeight="1">
      <c r="A134" s="236">
        <f t="shared" si="1"/>
        <v>5</v>
      </c>
      <c r="B134" s="200">
        <v>20123</v>
      </c>
      <c r="C134" s="194" t="s">
        <v>160</v>
      </c>
      <c r="D134" s="237">
        <f>SUM(D135:D140)</f>
        <v>30</v>
      </c>
      <c r="E134" s="237">
        <f>_xlfn.XLOOKUP(B:B,Sheet1!B:B,Sheet1!D:D,0)</f>
        <v>0</v>
      </c>
      <c r="F134" s="238">
        <f>E134/D134-1</f>
        <v>-1</v>
      </c>
    </row>
    <row r="135" spans="1:6" ht="16.5" customHeight="1">
      <c r="A135" s="236">
        <f aca="true" t="shared" si="2" ref="A135:A198">LEN(B135)</f>
        <v>7</v>
      </c>
      <c r="B135" s="200">
        <v>2012301</v>
      </c>
      <c r="C135" s="200" t="s">
        <v>81</v>
      </c>
      <c r="D135" s="237">
        <v>0</v>
      </c>
      <c r="E135" s="237">
        <f>_xlfn.XLOOKUP(B:B,Sheet1!B:B,Sheet1!D:D,0)</f>
        <v>0</v>
      </c>
      <c r="F135" s="238"/>
    </row>
    <row r="136" spans="1:6" ht="16.5" customHeight="1">
      <c r="A136" s="236">
        <f t="shared" si="2"/>
        <v>7</v>
      </c>
      <c r="B136" s="200">
        <v>2012302</v>
      </c>
      <c r="C136" s="200" t="s">
        <v>82</v>
      </c>
      <c r="D136" s="237">
        <v>0</v>
      </c>
      <c r="E136" s="237">
        <f>_xlfn.XLOOKUP(B:B,Sheet1!B:B,Sheet1!D:D,0)</f>
        <v>0</v>
      </c>
      <c r="F136" s="238"/>
    </row>
    <row r="137" spans="1:6" ht="16.5" customHeight="1">
      <c r="A137" s="236">
        <f t="shared" si="2"/>
        <v>7</v>
      </c>
      <c r="B137" s="200">
        <v>2012303</v>
      </c>
      <c r="C137" s="200" t="s">
        <v>83</v>
      </c>
      <c r="D137" s="237">
        <v>0</v>
      </c>
      <c r="E137" s="237">
        <f>_xlfn.XLOOKUP(B:B,Sheet1!B:B,Sheet1!D:D,0)</f>
        <v>0</v>
      </c>
      <c r="F137" s="238"/>
    </row>
    <row r="138" spans="1:6" ht="16.5" customHeight="1">
      <c r="A138" s="236">
        <f t="shared" si="2"/>
        <v>7</v>
      </c>
      <c r="B138" s="200">
        <v>2012304</v>
      </c>
      <c r="C138" s="200" t="s">
        <v>161</v>
      </c>
      <c r="D138" s="237">
        <v>30</v>
      </c>
      <c r="E138" s="237">
        <f>_xlfn.XLOOKUP(B:B,Sheet1!B:B,Sheet1!D:D,0)</f>
        <v>0</v>
      </c>
      <c r="F138" s="238">
        <f>E138/D138-1</f>
        <v>-1</v>
      </c>
    </row>
    <row r="139" spans="1:6" ht="16.5" customHeight="1">
      <c r="A139" s="236">
        <f t="shared" si="2"/>
        <v>7</v>
      </c>
      <c r="B139" s="200">
        <v>2012350</v>
      </c>
      <c r="C139" s="200" t="s">
        <v>90</v>
      </c>
      <c r="D139" s="237">
        <v>0</v>
      </c>
      <c r="E139" s="237">
        <f>_xlfn.XLOOKUP(B:B,Sheet1!B:B,Sheet1!D:D,0)</f>
        <v>0</v>
      </c>
      <c r="F139" s="238"/>
    </row>
    <row r="140" spans="1:6" ht="16.5" customHeight="1">
      <c r="A140" s="236">
        <f t="shared" si="2"/>
        <v>7</v>
      </c>
      <c r="B140" s="200">
        <v>2012399</v>
      </c>
      <c r="C140" s="200" t="s">
        <v>162</v>
      </c>
      <c r="D140" s="237">
        <v>0</v>
      </c>
      <c r="E140" s="237">
        <f>_xlfn.XLOOKUP(B:B,Sheet1!B:B,Sheet1!D:D,0)</f>
        <v>0</v>
      </c>
      <c r="F140" s="238"/>
    </row>
    <row r="141" spans="1:6" ht="16.5" customHeight="1">
      <c r="A141" s="236">
        <f t="shared" si="2"/>
        <v>5</v>
      </c>
      <c r="B141" s="200">
        <v>20125</v>
      </c>
      <c r="C141" s="194" t="s">
        <v>163</v>
      </c>
      <c r="D141" s="237">
        <f>SUM(D142:D148)</f>
        <v>0</v>
      </c>
      <c r="E141" s="237">
        <f>_xlfn.XLOOKUP(B:B,Sheet1!B:B,Sheet1!D:D,0)</f>
        <v>0</v>
      </c>
      <c r="F141" s="238"/>
    </row>
    <row r="142" spans="1:6" ht="16.5" customHeight="1">
      <c r="A142" s="236">
        <f t="shared" si="2"/>
        <v>7</v>
      </c>
      <c r="B142" s="200">
        <v>2012501</v>
      </c>
      <c r="C142" s="200" t="s">
        <v>81</v>
      </c>
      <c r="D142" s="237">
        <v>0</v>
      </c>
      <c r="E142" s="237">
        <f>_xlfn.XLOOKUP(B:B,Sheet1!B:B,Sheet1!D:D,0)</f>
        <v>0</v>
      </c>
      <c r="F142" s="238"/>
    </row>
    <row r="143" spans="1:6" ht="16.5" customHeight="1">
      <c r="A143" s="236">
        <f t="shared" si="2"/>
        <v>7</v>
      </c>
      <c r="B143" s="200">
        <v>2012502</v>
      </c>
      <c r="C143" s="200" t="s">
        <v>82</v>
      </c>
      <c r="D143" s="237">
        <v>0</v>
      </c>
      <c r="E143" s="237">
        <f>_xlfn.XLOOKUP(B:B,Sheet1!B:B,Sheet1!D:D,0)</f>
        <v>0</v>
      </c>
      <c r="F143" s="238"/>
    </row>
    <row r="144" spans="1:6" ht="16.5" customHeight="1">
      <c r="A144" s="236">
        <f t="shared" si="2"/>
        <v>7</v>
      </c>
      <c r="B144" s="200">
        <v>2012503</v>
      </c>
      <c r="C144" s="200" t="s">
        <v>83</v>
      </c>
      <c r="D144" s="237">
        <v>0</v>
      </c>
      <c r="E144" s="237">
        <f>_xlfn.XLOOKUP(B:B,Sheet1!B:B,Sheet1!D:D,0)</f>
        <v>0</v>
      </c>
      <c r="F144" s="238"/>
    </row>
    <row r="145" spans="1:6" ht="16.5" customHeight="1">
      <c r="A145" s="236">
        <f t="shared" si="2"/>
        <v>7</v>
      </c>
      <c r="B145" s="200">
        <v>2012504</v>
      </c>
      <c r="C145" s="200" t="s">
        <v>164</v>
      </c>
      <c r="D145" s="237">
        <v>0</v>
      </c>
      <c r="E145" s="237">
        <f>_xlfn.XLOOKUP(B:B,Sheet1!B:B,Sheet1!D:D,0)</f>
        <v>0</v>
      </c>
      <c r="F145" s="238"/>
    </row>
    <row r="146" spans="1:6" ht="16.5" customHeight="1">
      <c r="A146" s="236">
        <f t="shared" si="2"/>
        <v>7</v>
      </c>
      <c r="B146" s="200">
        <v>2012505</v>
      </c>
      <c r="C146" s="200" t="s">
        <v>165</v>
      </c>
      <c r="D146" s="237">
        <v>0</v>
      </c>
      <c r="E146" s="237">
        <f>_xlfn.XLOOKUP(B:B,Sheet1!B:B,Sheet1!D:D,0)</f>
        <v>0</v>
      </c>
      <c r="F146" s="238"/>
    </row>
    <row r="147" spans="1:6" ht="16.5" customHeight="1">
      <c r="A147" s="236">
        <f t="shared" si="2"/>
        <v>7</v>
      </c>
      <c r="B147" s="200">
        <v>2012550</v>
      </c>
      <c r="C147" s="200" t="s">
        <v>90</v>
      </c>
      <c r="D147" s="237">
        <v>0</v>
      </c>
      <c r="E147" s="237">
        <f>_xlfn.XLOOKUP(B:B,Sheet1!B:B,Sheet1!D:D,0)</f>
        <v>0</v>
      </c>
      <c r="F147" s="238"/>
    </row>
    <row r="148" spans="1:6" ht="16.5" customHeight="1">
      <c r="A148" s="236">
        <f t="shared" si="2"/>
        <v>7</v>
      </c>
      <c r="B148" s="200">
        <v>2012599</v>
      </c>
      <c r="C148" s="200" t="s">
        <v>166</v>
      </c>
      <c r="D148" s="237">
        <v>0</v>
      </c>
      <c r="E148" s="237">
        <f>_xlfn.XLOOKUP(B:B,Sheet1!B:B,Sheet1!D:D,0)</f>
        <v>0</v>
      </c>
      <c r="F148" s="238"/>
    </row>
    <row r="149" spans="1:6" ht="16.5" customHeight="1">
      <c r="A149" s="236">
        <f t="shared" si="2"/>
        <v>5</v>
      </c>
      <c r="B149" s="200">
        <v>20126</v>
      </c>
      <c r="C149" s="194" t="s">
        <v>167</v>
      </c>
      <c r="D149" s="237">
        <f>SUM(D150:D154)</f>
        <v>232</v>
      </c>
      <c r="E149" s="237">
        <f>_xlfn.XLOOKUP(B:B,Sheet1!B:B,Sheet1!D:D,0)</f>
        <v>195.88</v>
      </c>
      <c r="F149" s="238">
        <f>E149/D149-1</f>
        <v>-0.15568965517241384</v>
      </c>
    </row>
    <row r="150" spans="1:6" ht="16.5" customHeight="1">
      <c r="A150" s="236">
        <f t="shared" si="2"/>
        <v>7</v>
      </c>
      <c r="B150" s="200">
        <v>2012601</v>
      </c>
      <c r="C150" s="200" t="s">
        <v>81</v>
      </c>
      <c r="D150" s="237">
        <v>61</v>
      </c>
      <c r="E150" s="237">
        <f>_xlfn.XLOOKUP(B:B,Sheet1!B:B,Sheet1!D:D,0)</f>
        <v>76.88</v>
      </c>
      <c r="F150" s="238">
        <f>E150/D150-1</f>
        <v>0.26032786885245884</v>
      </c>
    </row>
    <row r="151" spans="1:6" ht="16.5" customHeight="1">
      <c r="A151" s="236">
        <f t="shared" si="2"/>
        <v>7</v>
      </c>
      <c r="B151" s="200">
        <v>2012602</v>
      </c>
      <c r="C151" s="200" t="s">
        <v>82</v>
      </c>
      <c r="D151" s="237">
        <v>12</v>
      </c>
      <c r="E151" s="237">
        <f>_xlfn.XLOOKUP(B:B,Sheet1!B:B,Sheet1!D:D,0)</f>
        <v>0</v>
      </c>
      <c r="F151" s="238">
        <f>E151/D151-1</f>
        <v>-1</v>
      </c>
    </row>
    <row r="152" spans="1:6" ht="16.5" customHeight="1">
      <c r="A152" s="236">
        <f t="shared" si="2"/>
        <v>7</v>
      </c>
      <c r="B152" s="200">
        <v>2012603</v>
      </c>
      <c r="C152" s="200" t="s">
        <v>83</v>
      </c>
      <c r="D152" s="237">
        <v>0</v>
      </c>
      <c r="E152" s="237">
        <f>_xlfn.XLOOKUP(B:B,Sheet1!B:B,Sheet1!D:D,0)</f>
        <v>0</v>
      </c>
      <c r="F152" s="238"/>
    </row>
    <row r="153" spans="1:6" ht="16.5" customHeight="1">
      <c r="A153" s="236">
        <f t="shared" si="2"/>
        <v>7</v>
      </c>
      <c r="B153" s="200">
        <v>2012604</v>
      </c>
      <c r="C153" s="200" t="s">
        <v>168</v>
      </c>
      <c r="D153" s="237">
        <v>151</v>
      </c>
      <c r="E153" s="237">
        <f>_xlfn.XLOOKUP(B:B,Sheet1!B:B,Sheet1!D:D,0)</f>
        <v>119</v>
      </c>
      <c r="F153" s="238">
        <f>E153/D153-1</f>
        <v>-0.21192052980132448</v>
      </c>
    </row>
    <row r="154" spans="1:6" ht="16.5" customHeight="1">
      <c r="A154" s="236">
        <f t="shared" si="2"/>
        <v>7</v>
      </c>
      <c r="B154" s="200">
        <v>2012699</v>
      </c>
      <c r="C154" s="200" t="s">
        <v>169</v>
      </c>
      <c r="D154" s="237">
        <v>8</v>
      </c>
      <c r="E154" s="237">
        <f>_xlfn.XLOOKUP(B:B,Sheet1!B:B,Sheet1!D:D,0)</f>
        <v>0</v>
      </c>
      <c r="F154" s="238">
        <f>E154/D154-1</f>
        <v>-1</v>
      </c>
    </row>
    <row r="155" spans="1:6" ht="16.5" customHeight="1">
      <c r="A155" s="236">
        <f t="shared" si="2"/>
        <v>5</v>
      </c>
      <c r="B155" s="200">
        <v>20128</v>
      </c>
      <c r="C155" s="194" t="s">
        <v>170</v>
      </c>
      <c r="D155" s="237">
        <f>SUM(D156:D161)</f>
        <v>76</v>
      </c>
      <c r="E155" s="237">
        <f>_xlfn.XLOOKUP(B:B,Sheet1!B:B,Sheet1!D:D,0)</f>
        <v>98.43</v>
      </c>
      <c r="F155" s="238">
        <f>E155/D155-1</f>
        <v>0.2951315789473685</v>
      </c>
    </row>
    <row r="156" spans="1:6" ht="16.5" customHeight="1">
      <c r="A156" s="236">
        <f t="shared" si="2"/>
        <v>7</v>
      </c>
      <c r="B156" s="200">
        <v>2012801</v>
      </c>
      <c r="C156" s="200" t="s">
        <v>81</v>
      </c>
      <c r="D156" s="237">
        <v>42</v>
      </c>
      <c r="E156" s="237">
        <f>_xlfn.XLOOKUP(B:B,Sheet1!B:B,Sheet1!D:D,0)</f>
        <v>71.43</v>
      </c>
      <c r="F156" s="238">
        <f>E156/D156-1</f>
        <v>0.7007142857142858</v>
      </c>
    </row>
    <row r="157" spans="1:6" ht="16.5" customHeight="1">
      <c r="A157" s="236">
        <f t="shared" si="2"/>
        <v>7</v>
      </c>
      <c r="B157" s="200">
        <v>2012802</v>
      </c>
      <c r="C157" s="200" t="s">
        <v>82</v>
      </c>
      <c r="D157" s="237">
        <v>30</v>
      </c>
      <c r="E157" s="237">
        <f>_xlfn.XLOOKUP(B:B,Sheet1!B:B,Sheet1!D:D,0)</f>
        <v>27</v>
      </c>
      <c r="F157" s="238">
        <f>E157/D157-1</f>
        <v>-0.09999999999999998</v>
      </c>
    </row>
    <row r="158" spans="1:6" ht="16.5" customHeight="1">
      <c r="A158" s="236">
        <f t="shared" si="2"/>
        <v>7</v>
      </c>
      <c r="B158" s="200">
        <v>2012803</v>
      </c>
      <c r="C158" s="200" t="s">
        <v>83</v>
      </c>
      <c r="D158" s="237">
        <v>0</v>
      </c>
      <c r="E158" s="237">
        <f>_xlfn.XLOOKUP(B:B,Sheet1!B:B,Sheet1!D:D,0)</f>
        <v>0</v>
      </c>
      <c r="F158" s="238"/>
    </row>
    <row r="159" spans="1:6" ht="16.5" customHeight="1">
      <c r="A159" s="236">
        <f t="shared" si="2"/>
        <v>7</v>
      </c>
      <c r="B159" s="200">
        <v>2012804</v>
      </c>
      <c r="C159" s="200" t="s">
        <v>95</v>
      </c>
      <c r="D159" s="237">
        <v>0</v>
      </c>
      <c r="E159" s="237">
        <f>_xlfn.XLOOKUP(B:B,Sheet1!B:B,Sheet1!D:D,0)</f>
        <v>0</v>
      </c>
      <c r="F159" s="238"/>
    </row>
    <row r="160" spans="1:6" ht="16.5" customHeight="1">
      <c r="A160" s="236">
        <f t="shared" si="2"/>
        <v>7</v>
      </c>
      <c r="B160" s="200">
        <v>2012850</v>
      </c>
      <c r="C160" s="200" t="s">
        <v>90</v>
      </c>
      <c r="D160" s="237">
        <v>0</v>
      </c>
      <c r="E160" s="237">
        <f>_xlfn.XLOOKUP(B:B,Sheet1!B:B,Sheet1!D:D,0)</f>
        <v>0</v>
      </c>
      <c r="F160" s="238"/>
    </row>
    <row r="161" spans="1:6" ht="16.5" customHeight="1">
      <c r="A161" s="236">
        <f t="shared" si="2"/>
        <v>7</v>
      </c>
      <c r="B161" s="200">
        <v>2012899</v>
      </c>
      <c r="C161" s="200" t="s">
        <v>171</v>
      </c>
      <c r="D161" s="237">
        <v>4</v>
      </c>
      <c r="E161" s="237">
        <f>_xlfn.XLOOKUP(B:B,Sheet1!B:B,Sheet1!D:D,0)</f>
        <v>0</v>
      </c>
      <c r="F161" s="238">
        <f>E161/D161-1</f>
        <v>-1</v>
      </c>
    </row>
    <row r="162" spans="1:6" ht="16.5" customHeight="1">
      <c r="A162" s="236">
        <f t="shared" si="2"/>
        <v>5</v>
      </c>
      <c r="B162" s="200">
        <v>20129</v>
      </c>
      <c r="C162" s="194" t="s">
        <v>172</v>
      </c>
      <c r="D162" s="237">
        <f>SUM(D163:D168)</f>
        <v>240</v>
      </c>
      <c r="E162" s="237">
        <f>_xlfn.XLOOKUP(B:B,Sheet1!B:B,Sheet1!D:D,0)</f>
        <v>302.25</v>
      </c>
      <c r="F162" s="238">
        <f>E162/D162-1</f>
        <v>0.2593749999999999</v>
      </c>
    </row>
    <row r="163" spans="1:6" ht="16.5" customHeight="1">
      <c r="A163" s="236">
        <f t="shared" si="2"/>
        <v>7</v>
      </c>
      <c r="B163" s="200">
        <v>2012901</v>
      </c>
      <c r="C163" s="200" t="s">
        <v>81</v>
      </c>
      <c r="D163" s="237">
        <v>195</v>
      </c>
      <c r="E163" s="237">
        <f>_xlfn.XLOOKUP(B:B,Sheet1!B:B,Sheet1!D:D,0)</f>
        <v>245.25</v>
      </c>
      <c r="F163" s="238">
        <f>E163/D163-1</f>
        <v>0.25769230769230766</v>
      </c>
    </row>
    <row r="164" spans="1:6" ht="16.5" customHeight="1">
      <c r="A164" s="236">
        <f t="shared" si="2"/>
        <v>7</v>
      </c>
      <c r="B164" s="200">
        <v>2012902</v>
      </c>
      <c r="C164" s="200" t="s">
        <v>82</v>
      </c>
      <c r="D164" s="237">
        <v>45</v>
      </c>
      <c r="E164" s="237">
        <f>_xlfn.XLOOKUP(B:B,Sheet1!B:B,Sheet1!D:D,0)</f>
        <v>0</v>
      </c>
      <c r="F164" s="238">
        <f>E164/D164-1</f>
        <v>-1</v>
      </c>
    </row>
    <row r="165" spans="1:6" ht="16.5" customHeight="1">
      <c r="A165" s="236">
        <f t="shared" si="2"/>
        <v>7</v>
      </c>
      <c r="B165" s="200">
        <v>2012903</v>
      </c>
      <c r="C165" s="200" t="s">
        <v>83</v>
      </c>
      <c r="D165" s="237">
        <v>0</v>
      </c>
      <c r="E165" s="237">
        <f>_xlfn.XLOOKUP(B:B,Sheet1!B:B,Sheet1!D:D,0)</f>
        <v>0</v>
      </c>
      <c r="F165" s="238"/>
    </row>
    <row r="166" spans="1:6" ht="16.5" customHeight="1">
      <c r="A166" s="236">
        <f t="shared" si="2"/>
        <v>7</v>
      </c>
      <c r="B166" s="200">
        <v>2012906</v>
      </c>
      <c r="C166" s="200" t="s">
        <v>173</v>
      </c>
      <c r="D166" s="237">
        <v>0</v>
      </c>
      <c r="E166" s="237">
        <f>_xlfn.XLOOKUP(B:B,Sheet1!B:B,Sheet1!D:D,0)</f>
        <v>0</v>
      </c>
      <c r="F166" s="238"/>
    </row>
    <row r="167" spans="1:6" ht="16.5" customHeight="1">
      <c r="A167" s="236">
        <f t="shared" si="2"/>
        <v>7</v>
      </c>
      <c r="B167" s="200">
        <v>2012950</v>
      </c>
      <c r="C167" s="200" t="s">
        <v>90</v>
      </c>
      <c r="D167" s="237">
        <v>0</v>
      </c>
      <c r="E167" s="237">
        <f>_xlfn.XLOOKUP(B:B,Sheet1!B:B,Sheet1!D:D,0)</f>
        <v>0</v>
      </c>
      <c r="F167" s="238"/>
    </row>
    <row r="168" spans="1:6" ht="16.5" customHeight="1">
      <c r="A168" s="236">
        <f t="shared" si="2"/>
        <v>7</v>
      </c>
      <c r="B168" s="200">
        <v>2012999</v>
      </c>
      <c r="C168" s="200" t="s">
        <v>174</v>
      </c>
      <c r="D168" s="237">
        <v>0</v>
      </c>
      <c r="E168" s="237">
        <f>_xlfn.XLOOKUP(B:B,Sheet1!B:B,Sheet1!D:D,0)</f>
        <v>57</v>
      </c>
      <c r="F168" s="238"/>
    </row>
    <row r="169" spans="1:6" ht="16.5" customHeight="1">
      <c r="A169" s="236">
        <f t="shared" si="2"/>
        <v>5</v>
      </c>
      <c r="B169" s="200">
        <v>20131</v>
      </c>
      <c r="C169" s="194" t="s">
        <v>175</v>
      </c>
      <c r="D169" s="237">
        <f>SUM(D170:D175)</f>
        <v>2155</v>
      </c>
      <c r="E169" s="237">
        <f>_xlfn.XLOOKUP(B:B,Sheet1!B:B,Sheet1!D:D,0)</f>
        <v>1683.13</v>
      </c>
      <c r="F169" s="238">
        <f>E169/D169-1</f>
        <v>-0.21896519721577723</v>
      </c>
    </row>
    <row r="170" spans="1:6" ht="16.5" customHeight="1">
      <c r="A170" s="236">
        <f t="shared" si="2"/>
        <v>7</v>
      </c>
      <c r="B170" s="200">
        <v>2013101</v>
      </c>
      <c r="C170" s="200" t="s">
        <v>81</v>
      </c>
      <c r="D170" s="237">
        <v>1063</v>
      </c>
      <c r="E170" s="237">
        <f>_xlfn.XLOOKUP(B:B,Sheet1!B:B,Sheet1!D:D,0)</f>
        <v>970.13</v>
      </c>
      <c r="F170" s="238">
        <f>E170/D170-1</f>
        <v>-0.08736594543744125</v>
      </c>
    </row>
    <row r="171" spans="1:6" ht="16.5" customHeight="1">
      <c r="A171" s="236">
        <f t="shared" si="2"/>
        <v>7</v>
      </c>
      <c r="B171" s="200">
        <v>2013102</v>
      </c>
      <c r="C171" s="200" t="s">
        <v>82</v>
      </c>
      <c r="D171" s="237">
        <v>1090</v>
      </c>
      <c r="E171" s="237">
        <f>_xlfn.XLOOKUP(B:B,Sheet1!B:B,Sheet1!D:D,0)</f>
        <v>713</v>
      </c>
      <c r="F171" s="238">
        <f>E171/D171-1</f>
        <v>-0.3458715596330275</v>
      </c>
    </row>
    <row r="172" spans="1:6" ht="16.5" customHeight="1">
      <c r="A172" s="236">
        <f t="shared" si="2"/>
        <v>7</v>
      </c>
      <c r="B172" s="200">
        <v>2013103</v>
      </c>
      <c r="C172" s="200" t="s">
        <v>83</v>
      </c>
      <c r="D172" s="237">
        <v>0</v>
      </c>
      <c r="E172" s="237">
        <f>_xlfn.XLOOKUP(B:B,Sheet1!B:B,Sheet1!D:D,0)</f>
        <v>0</v>
      </c>
      <c r="F172" s="238"/>
    </row>
    <row r="173" spans="1:6" ht="16.5" customHeight="1">
      <c r="A173" s="236">
        <f t="shared" si="2"/>
        <v>7</v>
      </c>
      <c r="B173" s="200">
        <v>2013105</v>
      </c>
      <c r="C173" s="200" t="s">
        <v>176</v>
      </c>
      <c r="D173" s="237">
        <v>0</v>
      </c>
      <c r="E173" s="237">
        <f>_xlfn.XLOOKUP(B:B,Sheet1!B:B,Sheet1!D:D,0)</f>
        <v>0</v>
      </c>
      <c r="F173" s="238"/>
    </row>
    <row r="174" spans="1:6" ht="16.5" customHeight="1">
      <c r="A174" s="236">
        <f t="shared" si="2"/>
        <v>7</v>
      </c>
      <c r="B174" s="200">
        <v>2013150</v>
      </c>
      <c r="C174" s="200" t="s">
        <v>90</v>
      </c>
      <c r="D174" s="237">
        <v>0</v>
      </c>
      <c r="E174" s="237">
        <f>_xlfn.XLOOKUP(B:B,Sheet1!B:B,Sheet1!D:D,0)</f>
        <v>0</v>
      </c>
      <c r="F174" s="238"/>
    </row>
    <row r="175" spans="1:6" ht="16.5" customHeight="1">
      <c r="A175" s="236">
        <f t="shared" si="2"/>
        <v>7</v>
      </c>
      <c r="B175" s="200">
        <v>2013199</v>
      </c>
      <c r="C175" s="200" t="s">
        <v>177</v>
      </c>
      <c r="D175" s="237">
        <v>2</v>
      </c>
      <c r="E175" s="237">
        <f>_xlfn.XLOOKUP(B:B,Sheet1!B:B,Sheet1!D:D,0)</f>
        <v>0</v>
      </c>
      <c r="F175" s="238">
        <f>E175/D175-1</f>
        <v>-1</v>
      </c>
    </row>
    <row r="176" spans="1:6" ht="16.5" customHeight="1">
      <c r="A176" s="236">
        <f t="shared" si="2"/>
        <v>5</v>
      </c>
      <c r="B176" s="200">
        <v>20132</v>
      </c>
      <c r="C176" s="194" t="s">
        <v>178</v>
      </c>
      <c r="D176" s="237">
        <f>SUM(D177:D182)</f>
        <v>1111</v>
      </c>
      <c r="E176" s="237">
        <f>_xlfn.XLOOKUP(B:B,Sheet1!B:B,Sheet1!D:D,0)</f>
        <v>1201</v>
      </c>
      <c r="F176" s="238">
        <f>E176/D176-1</f>
        <v>0.08100810081008092</v>
      </c>
    </row>
    <row r="177" spans="1:6" ht="16.5" customHeight="1">
      <c r="A177" s="236">
        <f t="shared" si="2"/>
        <v>7</v>
      </c>
      <c r="B177" s="200">
        <v>2013201</v>
      </c>
      <c r="C177" s="200" t="s">
        <v>81</v>
      </c>
      <c r="D177" s="237">
        <v>470</v>
      </c>
      <c r="E177" s="237">
        <f>_xlfn.XLOOKUP(B:B,Sheet1!B:B,Sheet1!D:D,0)</f>
        <v>586</v>
      </c>
      <c r="F177" s="238">
        <f>E177/D177-1</f>
        <v>0.24680851063829778</v>
      </c>
    </row>
    <row r="178" spans="1:6" ht="16.5" customHeight="1">
      <c r="A178" s="236">
        <f t="shared" si="2"/>
        <v>7</v>
      </c>
      <c r="B178" s="200">
        <v>2013202</v>
      </c>
      <c r="C178" s="200" t="s">
        <v>82</v>
      </c>
      <c r="D178" s="237">
        <v>575</v>
      </c>
      <c r="E178" s="237">
        <f>_xlfn.XLOOKUP(B:B,Sheet1!B:B,Sheet1!D:D,0)</f>
        <v>615</v>
      </c>
      <c r="F178" s="238">
        <f>E178/D178-1</f>
        <v>0.06956521739130439</v>
      </c>
    </row>
    <row r="179" spans="1:6" ht="16.5" customHeight="1">
      <c r="A179" s="236">
        <f t="shared" si="2"/>
        <v>7</v>
      </c>
      <c r="B179" s="200">
        <v>2013203</v>
      </c>
      <c r="C179" s="200" t="s">
        <v>83</v>
      </c>
      <c r="D179" s="237">
        <v>0</v>
      </c>
      <c r="E179" s="237">
        <f>_xlfn.XLOOKUP(B:B,Sheet1!B:B,Sheet1!D:D,0)</f>
        <v>0</v>
      </c>
      <c r="F179" s="238"/>
    </row>
    <row r="180" spans="1:6" ht="16.5" customHeight="1">
      <c r="A180" s="236">
        <f t="shared" si="2"/>
        <v>7</v>
      </c>
      <c r="B180" s="200">
        <v>2013204</v>
      </c>
      <c r="C180" s="200" t="s">
        <v>179</v>
      </c>
      <c r="D180" s="237">
        <v>0</v>
      </c>
      <c r="E180" s="237">
        <f>_xlfn.XLOOKUP(B:B,Sheet1!B:B,Sheet1!D:D,0)</f>
        <v>0</v>
      </c>
      <c r="F180" s="238"/>
    </row>
    <row r="181" spans="1:6" ht="16.5" customHeight="1">
      <c r="A181" s="236">
        <f t="shared" si="2"/>
        <v>7</v>
      </c>
      <c r="B181" s="200">
        <v>2013250</v>
      </c>
      <c r="C181" s="200" t="s">
        <v>90</v>
      </c>
      <c r="D181" s="237">
        <v>0</v>
      </c>
      <c r="E181" s="237">
        <f>_xlfn.XLOOKUP(B:B,Sheet1!B:B,Sheet1!D:D,0)</f>
        <v>0</v>
      </c>
      <c r="F181" s="238"/>
    </row>
    <row r="182" spans="1:6" ht="16.5" customHeight="1">
      <c r="A182" s="236">
        <f t="shared" si="2"/>
        <v>7</v>
      </c>
      <c r="B182" s="200">
        <v>2013299</v>
      </c>
      <c r="C182" s="200" t="s">
        <v>180</v>
      </c>
      <c r="D182" s="237">
        <v>66</v>
      </c>
      <c r="E182" s="237">
        <f>_xlfn.XLOOKUP(B:B,Sheet1!B:B,Sheet1!D:D,0)</f>
        <v>0</v>
      </c>
      <c r="F182" s="238">
        <f>E182/D182-1</f>
        <v>-1</v>
      </c>
    </row>
    <row r="183" spans="1:6" ht="16.5" customHeight="1">
      <c r="A183" s="236">
        <f t="shared" si="2"/>
        <v>5</v>
      </c>
      <c r="B183" s="200">
        <v>20133</v>
      </c>
      <c r="C183" s="194" t="s">
        <v>181</v>
      </c>
      <c r="D183" s="237">
        <f>SUM(D184:D189)</f>
        <v>504</v>
      </c>
      <c r="E183" s="237">
        <f>_xlfn.XLOOKUP(B:B,Sheet1!B:B,Sheet1!D:D,0)</f>
        <v>465.5</v>
      </c>
      <c r="F183" s="238">
        <f>E183/D183-1</f>
        <v>-0.07638888888888884</v>
      </c>
    </row>
    <row r="184" spans="1:6" ht="16.5" customHeight="1">
      <c r="A184" s="236">
        <f t="shared" si="2"/>
        <v>7</v>
      </c>
      <c r="B184" s="200">
        <v>2013301</v>
      </c>
      <c r="C184" s="200" t="s">
        <v>81</v>
      </c>
      <c r="D184" s="237">
        <v>125</v>
      </c>
      <c r="E184" s="237">
        <f>_xlfn.XLOOKUP(B:B,Sheet1!B:B,Sheet1!D:D,0)</f>
        <v>171.5</v>
      </c>
      <c r="F184" s="238">
        <f>E184/D184-1</f>
        <v>0.3720000000000001</v>
      </c>
    </row>
    <row r="185" spans="1:6" ht="16.5" customHeight="1">
      <c r="A185" s="236">
        <f t="shared" si="2"/>
        <v>7</v>
      </c>
      <c r="B185" s="200">
        <v>2013302</v>
      </c>
      <c r="C185" s="200" t="s">
        <v>82</v>
      </c>
      <c r="D185" s="237">
        <v>374</v>
      </c>
      <c r="E185" s="237">
        <f>_xlfn.XLOOKUP(B:B,Sheet1!B:B,Sheet1!D:D,0)</f>
        <v>294</v>
      </c>
      <c r="F185" s="238">
        <f>E185/D185-1</f>
        <v>-0.213903743315508</v>
      </c>
    </row>
    <row r="186" spans="1:6" ht="16.5" customHeight="1">
      <c r="A186" s="236">
        <f t="shared" si="2"/>
        <v>7</v>
      </c>
      <c r="B186" s="200">
        <v>2013303</v>
      </c>
      <c r="C186" s="200" t="s">
        <v>83</v>
      </c>
      <c r="D186" s="237">
        <v>0</v>
      </c>
      <c r="E186" s="237">
        <f>_xlfn.XLOOKUP(B:B,Sheet1!B:B,Sheet1!D:D,0)</f>
        <v>0</v>
      </c>
      <c r="F186" s="238"/>
    </row>
    <row r="187" spans="1:6" ht="16.5" customHeight="1">
      <c r="A187" s="236">
        <f t="shared" si="2"/>
        <v>7</v>
      </c>
      <c r="B187" s="200">
        <v>2013304</v>
      </c>
      <c r="C187" s="200" t="s">
        <v>182</v>
      </c>
      <c r="D187" s="237">
        <v>0</v>
      </c>
      <c r="E187" s="237">
        <f>_xlfn.XLOOKUP(B:B,Sheet1!B:B,Sheet1!D:D,0)</f>
        <v>0</v>
      </c>
      <c r="F187" s="238"/>
    </row>
    <row r="188" spans="1:6" ht="16.5" customHeight="1">
      <c r="A188" s="236">
        <f t="shared" si="2"/>
        <v>7</v>
      </c>
      <c r="B188" s="200">
        <v>2013350</v>
      </c>
      <c r="C188" s="200" t="s">
        <v>90</v>
      </c>
      <c r="D188" s="237">
        <v>0</v>
      </c>
      <c r="E188" s="237">
        <f>_xlfn.XLOOKUP(B:B,Sheet1!B:B,Sheet1!D:D,0)</f>
        <v>0</v>
      </c>
      <c r="F188" s="238"/>
    </row>
    <row r="189" spans="1:6" ht="16.5" customHeight="1">
      <c r="A189" s="236">
        <f t="shared" si="2"/>
        <v>7</v>
      </c>
      <c r="B189" s="200">
        <v>2013399</v>
      </c>
      <c r="C189" s="200" t="s">
        <v>183</v>
      </c>
      <c r="D189" s="237">
        <v>5</v>
      </c>
      <c r="E189" s="237">
        <f>_xlfn.XLOOKUP(B:B,Sheet1!B:B,Sheet1!D:D,0)</f>
        <v>0</v>
      </c>
      <c r="F189" s="238">
        <f>E189/D189-1</f>
        <v>-1</v>
      </c>
    </row>
    <row r="190" spans="1:6" ht="16.5" customHeight="1">
      <c r="A190" s="236">
        <f t="shared" si="2"/>
        <v>5</v>
      </c>
      <c r="B190" s="200">
        <v>20134</v>
      </c>
      <c r="C190" s="194" t="s">
        <v>184</v>
      </c>
      <c r="D190" s="237">
        <f>SUM(D191:D197)</f>
        <v>198</v>
      </c>
      <c r="E190" s="237">
        <f>_xlfn.XLOOKUP(B:B,Sheet1!B:B,Sheet1!D:D,0)</f>
        <v>279.15999999999997</v>
      </c>
      <c r="F190" s="238">
        <f>E190/D190-1</f>
        <v>0.40989898989898976</v>
      </c>
    </row>
    <row r="191" spans="1:6" ht="16.5" customHeight="1">
      <c r="A191" s="236">
        <f t="shared" si="2"/>
        <v>7</v>
      </c>
      <c r="B191" s="200">
        <v>2013401</v>
      </c>
      <c r="C191" s="200" t="s">
        <v>81</v>
      </c>
      <c r="D191" s="237">
        <v>141</v>
      </c>
      <c r="E191" s="237">
        <f>_xlfn.XLOOKUP(B:B,Sheet1!B:B,Sheet1!D:D,0)</f>
        <v>210.16</v>
      </c>
      <c r="F191" s="238">
        <f>E191/D191-1</f>
        <v>0.4904964539007093</v>
      </c>
    </row>
    <row r="192" spans="1:6" ht="16.5" customHeight="1">
      <c r="A192" s="236">
        <f t="shared" si="2"/>
        <v>7</v>
      </c>
      <c r="B192" s="200">
        <v>2013402</v>
      </c>
      <c r="C192" s="200" t="s">
        <v>82</v>
      </c>
      <c r="D192" s="237">
        <v>57</v>
      </c>
      <c r="E192" s="237">
        <f>_xlfn.XLOOKUP(B:B,Sheet1!B:B,Sheet1!D:D,0)</f>
        <v>69</v>
      </c>
      <c r="F192" s="238">
        <f>E192/D192-1</f>
        <v>0.21052631578947367</v>
      </c>
    </row>
    <row r="193" spans="1:6" ht="16.5" customHeight="1">
      <c r="A193" s="236">
        <f t="shared" si="2"/>
        <v>7</v>
      </c>
      <c r="B193" s="200">
        <v>2013403</v>
      </c>
      <c r="C193" s="200" t="s">
        <v>83</v>
      </c>
      <c r="D193" s="237">
        <v>0</v>
      </c>
      <c r="E193" s="237">
        <f>_xlfn.XLOOKUP(B:B,Sheet1!B:B,Sheet1!D:D,0)</f>
        <v>0</v>
      </c>
      <c r="F193" s="238"/>
    </row>
    <row r="194" spans="1:6" ht="16.5" customHeight="1">
      <c r="A194" s="236">
        <f t="shared" si="2"/>
        <v>7</v>
      </c>
      <c r="B194" s="200">
        <v>2013404</v>
      </c>
      <c r="C194" s="200" t="s">
        <v>185</v>
      </c>
      <c r="D194" s="237">
        <v>0</v>
      </c>
      <c r="E194" s="237">
        <f>_xlfn.XLOOKUP(B:B,Sheet1!B:B,Sheet1!D:D,0)</f>
        <v>0</v>
      </c>
      <c r="F194" s="238"/>
    </row>
    <row r="195" spans="1:6" ht="16.5" customHeight="1">
      <c r="A195" s="236">
        <f t="shared" si="2"/>
        <v>7</v>
      </c>
      <c r="B195" s="200">
        <v>2013405</v>
      </c>
      <c r="C195" s="200" t="s">
        <v>186</v>
      </c>
      <c r="D195" s="237">
        <v>0</v>
      </c>
      <c r="E195" s="237">
        <f>_xlfn.XLOOKUP(B:B,Sheet1!B:B,Sheet1!D:D,0)</f>
        <v>0</v>
      </c>
      <c r="F195" s="238"/>
    </row>
    <row r="196" spans="1:6" ht="16.5" customHeight="1">
      <c r="A196" s="236">
        <f t="shared" si="2"/>
        <v>7</v>
      </c>
      <c r="B196" s="200">
        <v>2013450</v>
      </c>
      <c r="C196" s="200" t="s">
        <v>90</v>
      </c>
      <c r="D196" s="237">
        <v>0</v>
      </c>
      <c r="E196" s="237">
        <f>_xlfn.XLOOKUP(B:B,Sheet1!B:B,Sheet1!D:D,0)</f>
        <v>0</v>
      </c>
      <c r="F196" s="238"/>
    </row>
    <row r="197" spans="1:6" ht="16.5" customHeight="1">
      <c r="A197" s="236">
        <f t="shared" si="2"/>
        <v>7</v>
      </c>
      <c r="B197" s="200">
        <v>2013499</v>
      </c>
      <c r="C197" s="200" t="s">
        <v>187</v>
      </c>
      <c r="D197" s="237">
        <v>0</v>
      </c>
      <c r="E197" s="237">
        <f>_xlfn.XLOOKUP(B:B,Sheet1!B:B,Sheet1!D:D,0)</f>
        <v>0</v>
      </c>
      <c r="F197" s="238"/>
    </row>
    <row r="198" spans="1:6" ht="16.5" customHeight="1">
      <c r="A198" s="236">
        <f t="shared" si="2"/>
        <v>5</v>
      </c>
      <c r="B198" s="200">
        <v>20135</v>
      </c>
      <c r="C198" s="194" t="s">
        <v>188</v>
      </c>
      <c r="D198" s="237">
        <f>SUM(D199:D203)</f>
        <v>0</v>
      </c>
      <c r="E198" s="237">
        <f>_xlfn.XLOOKUP(B:B,Sheet1!B:B,Sheet1!D:D,0)</f>
        <v>0</v>
      </c>
      <c r="F198" s="238"/>
    </row>
    <row r="199" spans="1:6" ht="16.5" customHeight="1">
      <c r="A199" s="236">
        <f aca="true" t="shared" si="3" ref="A199:A262">LEN(B199)</f>
        <v>7</v>
      </c>
      <c r="B199" s="200">
        <v>2013501</v>
      </c>
      <c r="C199" s="200" t="s">
        <v>81</v>
      </c>
      <c r="D199" s="237">
        <v>0</v>
      </c>
      <c r="E199" s="237">
        <f>_xlfn.XLOOKUP(B:B,Sheet1!B:B,Sheet1!D:D,0)</f>
        <v>0</v>
      </c>
      <c r="F199" s="238"/>
    </row>
    <row r="200" spans="1:6" ht="16.5" customHeight="1">
      <c r="A200" s="236">
        <f t="shared" si="3"/>
        <v>7</v>
      </c>
      <c r="B200" s="200">
        <v>2013502</v>
      </c>
      <c r="C200" s="200" t="s">
        <v>82</v>
      </c>
      <c r="D200" s="237">
        <v>0</v>
      </c>
      <c r="E200" s="237">
        <f>_xlfn.XLOOKUP(B:B,Sheet1!B:B,Sheet1!D:D,0)</f>
        <v>0</v>
      </c>
      <c r="F200" s="238"/>
    </row>
    <row r="201" spans="1:6" ht="16.5" customHeight="1">
      <c r="A201" s="236">
        <f t="shared" si="3"/>
        <v>7</v>
      </c>
      <c r="B201" s="200">
        <v>2013503</v>
      </c>
      <c r="C201" s="200" t="s">
        <v>83</v>
      </c>
      <c r="D201" s="237">
        <v>0</v>
      </c>
      <c r="E201" s="237">
        <f>_xlfn.XLOOKUP(B:B,Sheet1!B:B,Sheet1!D:D,0)</f>
        <v>0</v>
      </c>
      <c r="F201" s="238"/>
    </row>
    <row r="202" spans="1:6" ht="16.5" customHeight="1">
      <c r="A202" s="236">
        <f t="shared" si="3"/>
        <v>7</v>
      </c>
      <c r="B202" s="200">
        <v>2013550</v>
      </c>
      <c r="C202" s="200" t="s">
        <v>90</v>
      </c>
      <c r="D202" s="237">
        <v>0</v>
      </c>
      <c r="E202" s="237">
        <f>_xlfn.XLOOKUP(B:B,Sheet1!B:B,Sheet1!D:D,0)</f>
        <v>0</v>
      </c>
      <c r="F202" s="238"/>
    </row>
    <row r="203" spans="1:6" ht="16.5" customHeight="1">
      <c r="A203" s="236">
        <f t="shared" si="3"/>
        <v>7</v>
      </c>
      <c r="B203" s="200">
        <v>2013599</v>
      </c>
      <c r="C203" s="200" t="s">
        <v>189</v>
      </c>
      <c r="D203" s="237">
        <v>0</v>
      </c>
      <c r="E203" s="237">
        <f>_xlfn.XLOOKUP(B:B,Sheet1!B:B,Sheet1!D:D,0)</f>
        <v>0</v>
      </c>
      <c r="F203" s="238"/>
    </row>
    <row r="204" spans="1:6" ht="16.5" customHeight="1">
      <c r="A204" s="236">
        <f t="shared" si="3"/>
        <v>5</v>
      </c>
      <c r="B204" s="200">
        <v>20136</v>
      </c>
      <c r="C204" s="194" t="s">
        <v>190</v>
      </c>
      <c r="D204" s="237">
        <f>SUM(D205:D209)</f>
        <v>29</v>
      </c>
      <c r="E204" s="237">
        <f>_xlfn.XLOOKUP(B:B,Sheet1!B:B,Sheet1!D:D,0)</f>
        <v>0</v>
      </c>
      <c r="F204" s="238">
        <f>E204/D204-1</f>
        <v>-1</v>
      </c>
    </row>
    <row r="205" spans="1:6" ht="16.5" customHeight="1">
      <c r="A205" s="236">
        <f t="shared" si="3"/>
        <v>7</v>
      </c>
      <c r="B205" s="200">
        <v>2013601</v>
      </c>
      <c r="C205" s="200" t="s">
        <v>81</v>
      </c>
      <c r="D205" s="237">
        <v>0</v>
      </c>
      <c r="E205" s="237">
        <f>_xlfn.XLOOKUP(B:B,Sheet1!B:B,Sheet1!D:D,0)</f>
        <v>0</v>
      </c>
      <c r="F205" s="238"/>
    </row>
    <row r="206" spans="1:6" ht="16.5" customHeight="1">
      <c r="A206" s="236">
        <f t="shared" si="3"/>
        <v>7</v>
      </c>
      <c r="B206" s="200">
        <v>2013602</v>
      </c>
      <c r="C206" s="200" t="s">
        <v>82</v>
      </c>
      <c r="D206" s="237">
        <v>29</v>
      </c>
      <c r="E206" s="237">
        <f>_xlfn.XLOOKUP(B:B,Sheet1!B:B,Sheet1!D:D,0)</f>
        <v>0</v>
      </c>
      <c r="F206" s="238">
        <f>E206/D206-1</f>
        <v>-1</v>
      </c>
    </row>
    <row r="207" spans="1:6" ht="16.5" customHeight="1">
      <c r="A207" s="236">
        <f t="shared" si="3"/>
        <v>7</v>
      </c>
      <c r="B207" s="200">
        <v>2013603</v>
      </c>
      <c r="C207" s="200" t="s">
        <v>83</v>
      </c>
      <c r="D207" s="237">
        <v>0</v>
      </c>
      <c r="E207" s="237">
        <f>_xlfn.XLOOKUP(B:B,Sheet1!B:B,Sheet1!D:D,0)</f>
        <v>0</v>
      </c>
      <c r="F207" s="238"/>
    </row>
    <row r="208" spans="1:6" ht="16.5" customHeight="1">
      <c r="A208" s="236">
        <f t="shared" si="3"/>
        <v>7</v>
      </c>
      <c r="B208" s="200">
        <v>2013650</v>
      </c>
      <c r="C208" s="200" t="s">
        <v>90</v>
      </c>
      <c r="D208" s="237">
        <v>0</v>
      </c>
      <c r="E208" s="237">
        <f>_xlfn.XLOOKUP(B:B,Sheet1!B:B,Sheet1!D:D,0)</f>
        <v>0</v>
      </c>
      <c r="F208" s="238"/>
    </row>
    <row r="209" spans="1:6" ht="16.5" customHeight="1">
      <c r="A209" s="236">
        <f t="shared" si="3"/>
        <v>7</v>
      </c>
      <c r="B209" s="200">
        <v>2013699</v>
      </c>
      <c r="C209" s="200" t="s">
        <v>191</v>
      </c>
      <c r="D209" s="237">
        <v>0</v>
      </c>
      <c r="E209" s="237">
        <f>_xlfn.XLOOKUP(B:B,Sheet1!B:B,Sheet1!D:D,0)</f>
        <v>0</v>
      </c>
      <c r="F209" s="238"/>
    </row>
    <row r="210" spans="1:6" ht="16.5" customHeight="1">
      <c r="A210" s="236">
        <f t="shared" si="3"/>
        <v>5</v>
      </c>
      <c r="B210" s="200">
        <v>20137</v>
      </c>
      <c r="C210" s="194" t="s">
        <v>192</v>
      </c>
      <c r="D210" s="237">
        <f>SUM(D211:D216)</f>
        <v>134</v>
      </c>
      <c r="E210" s="237">
        <f>_xlfn.XLOOKUP(B:B,Sheet1!B:B,Sheet1!D:D,0)</f>
        <v>167.42000000000002</v>
      </c>
      <c r="F210" s="238">
        <f>E210/D210-1</f>
        <v>0.24940298507462688</v>
      </c>
    </row>
    <row r="211" spans="1:6" ht="16.5" customHeight="1">
      <c r="A211" s="236">
        <f t="shared" si="3"/>
        <v>7</v>
      </c>
      <c r="B211" s="200">
        <v>2013701</v>
      </c>
      <c r="C211" s="200" t="s">
        <v>81</v>
      </c>
      <c r="D211" s="237">
        <v>84</v>
      </c>
      <c r="E211" s="237">
        <f>_xlfn.XLOOKUP(B:B,Sheet1!B:B,Sheet1!D:D,0)</f>
        <v>107.42</v>
      </c>
      <c r="F211" s="238">
        <f>E211/D211-1</f>
        <v>0.27880952380952384</v>
      </c>
    </row>
    <row r="212" spans="1:6" ht="16.5" customHeight="1">
      <c r="A212" s="236">
        <f t="shared" si="3"/>
        <v>7</v>
      </c>
      <c r="B212" s="200">
        <v>2013702</v>
      </c>
      <c r="C212" s="200" t="s">
        <v>82</v>
      </c>
      <c r="D212" s="237">
        <v>50</v>
      </c>
      <c r="E212" s="237">
        <f>_xlfn.XLOOKUP(B:B,Sheet1!B:B,Sheet1!D:D,0)</f>
        <v>60</v>
      </c>
      <c r="F212" s="238">
        <f>E212/D212-1</f>
        <v>0.19999999999999996</v>
      </c>
    </row>
    <row r="213" spans="1:6" ht="16.5" customHeight="1">
      <c r="A213" s="236">
        <f t="shared" si="3"/>
        <v>7</v>
      </c>
      <c r="B213" s="200">
        <v>2013703</v>
      </c>
      <c r="C213" s="200" t="s">
        <v>83</v>
      </c>
      <c r="D213" s="237">
        <v>0</v>
      </c>
      <c r="E213" s="237">
        <f>_xlfn.XLOOKUP(B:B,Sheet1!B:B,Sheet1!D:D,0)</f>
        <v>0</v>
      </c>
      <c r="F213" s="238"/>
    </row>
    <row r="214" spans="1:6" ht="16.5" customHeight="1">
      <c r="A214" s="236">
        <f t="shared" si="3"/>
        <v>7</v>
      </c>
      <c r="B214" s="200">
        <v>2013704</v>
      </c>
      <c r="C214" s="200" t="s">
        <v>193</v>
      </c>
      <c r="D214" s="237">
        <v>0</v>
      </c>
      <c r="E214" s="237">
        <f>_xlfn.XLOOKUP(B:B,Sheet1!B:B,Sheet1!D:D,0)</f>
        <v>0</v>
      </c>
      <c r="F214" s="238"/>
    </row>
    <row r="215" spans="1:6" ht="16.5" customHeight="1">
      <c r="A215" s="236">
        <f t="shared" si="3"/>
        <v>7</v>
      </c>
      <c r="B215" s="200">
        <v>2013750</v>
      </c>
      <c r="C215" s="200" t="s">
        <v>90</v>
      </c>
      <c r="D215" s="237">
        <v>0</v>
      </c>
      <c r="E215" s="237">
        <f>_xlfn.XLOOKUP(B:B,Sheet1!B:B,Sheet1!D:D,0)</f>
        <v>0</v>
      </c>
      <c r="F215" s="238"/>
    </row>
    <row r="216" spans="1:6" ht="16.5" customHeight="1">
      <c r="A216" s="236">
        <f t="shared" si="3"/>
        <v>7</v>
      </c>
      <c r="B216" s="200">
        <v>2013799</v>
      </c>
      <c r="C216" s="200" t="s">
        <v>194</v>
      </c>
      <c r="D216" s="237">
        <v>0</v>
      </c>
      <c r="E216" s="237">
        <f>_xlfn.XLOOKUP(B:B,Sheet1!B:B,Sheet1!D:D,0)</f>
        <v>0</v>
      </c>
      <c r="F216" s="238"/>
    </row>
    <row r="217" spans="1:6" ht="16.5" customHeight="1">
      <c r="A217" s="236">
        <f t="shared" si="3"/>
        <v>5</v>
      </c>
      <c r="B217" s="200">
        <v>20138</v>
      </c>
      <c r="C217" s="194" t="s">
        <v>195</v>
      </c>
      <c r="D217" s="237">
        <f>SUM(D218:D231)</f>
        <v>3137</v>
      </c>
      <c r="E217" s="237">
        <f>_xlfn.XLOOKUP(B:B,Sheet1!B:B,Sheet1!D:D,0)</f>
        <v>3663.75</v>
      </c>
      <c r="F217" s="238">
        <f>E217/D217-1</f>
        <v>0.1679152056104558</v>
      </c>
    </row>
    <row r="218" spans="1:6" ht="16.5" customHeight="1">
      <c r="A218" s="236">
        <f t="shared" si="3"/>
        <v>7</v>
      </c>
      <c r="B218" s="200">
        <v>2013801</v>
      </c>
      <c r="C218" s="200" t="s">
        <v>81</v>
      </c>
      <c r="D218" s="237">
        <v>2303</v>
      </c>
      <c r="E218" s="237">
        <f>_xlfn.XLOOKUP(B:B,Sheet1!B:B,Sheet1!D:D,0)</f>
        <v>3443.75</v>
      </c>
      <c r="F218" s="238">
        <f>E218/D218-1</f>
        <v>0.49533217542336083</v>
      </c>
    </row>
    <row r="219" spans="1:6" ht="16.5" customHeight="1">
      <c r="A219" s="236">
        <f t="shared" si="3"/>
        <v>7</v>
      </c>
      <c r="B219" s="200">
        <v>2013802</v>
      </c>
      <c r="C219" s="200" t="s">
        <v>82</v>
      </c>
      <c r="D219" s="237">
        <v>686</v>
      </c>
      <c r="E219" s="237">
        <f>_xlfn.XLOOKUP(B:B,Sheet1!B:B,Sheet1!D:D,0)</f>
        <v>220</v>
      </c>
      <c r="F219" s="238">
        <f>E219/D219-1</f>
        <v>-0.6793002915451896</v>
      </c>
    </row>
    <row r="220" spans="1:6" ht="16.5" customHeight="1">
      <c r="A220" s="236">
        <f t="shared" si="3"/>
        <v>7</v>
      </c>
      <c r="B220" s="200">
        <v>2013803</v>
      </c>
      <c r="C220" s="200" t="s">
        <v>83</v>
      </c>
      <c r="D220" s="237">
        <v>0</v>
      </c>
      <c r="E220" s="237">
        <f>_xlfn.XLOOKUP(B:B,Sheet1!B:B,Sheet1!D:D,0)</f>
        <v>0</v>
      </c>
      <c r="F220" s="238"/>
    </row>
    <row r="221" spans="1:6" ht="16.5" customHeight="1">
      <c r="A221" s="236">
        <f t="shared" si="3"/>
        <v>7</v>
      </c>
      <c r="B221" s="200">
        <v>2013804</v>
      </c>
      <c r="C221" s="200" t="s">
        <v>196</v>
      </c>
      <c r="D221" s="237">
        <v>0</v>
      </c>
      <c r="E221" s="237">
        <f>_xlfn.XLOOKUP(B:B,Sheet1!B:B,Sheet1!D:D,0)</f>
        <v>0</v>
      </c>
      <c r="F221" s="238"/>
    </row>
    <row r="222" spans="1:6" ht="16.5" customHeight="1">
      <c r="A222" s="236">
        <f t="shared" si="3"/>
        <v>7</v>
      </c>
      <c r="B222" s="200">
        <v>2013805</v>
      </c>
      <c r="C222" s="200" t="s">
        <v>197</v>
      </c>
      <c r="D222" s="237">
        <v>0</v>
      </c>
      <c r="E222" s="237">
        <f>_xlfn.XLOOKUP(B:B,Sheet1!B:B,Sheet1!D:D,0)</f>
        <v>0</v>
      </c>
      <c r="F222" s="238"/>
    </row>
    <row r="223" spans="1:6" ht="16.5" customHeight="1">
      <c r="A223" s="236">
        <f t="shared" si="3"/>
        <v>7</v>
      </c>
      <c r="B223" s="200">
        <v>2013808</v>
      </c>
      <c r="C223" s="200" t="s">
        <v>122</v>
      </c>
      <c r="D223" s="237">
        <v>0</v>
      </c>
      <c r="E223" s="237">
        <f>_xlfn.XLOOKUP(B:B,Sheet1!B:B,Sheet1!D:D,0)</f>
        <v>0</v>
      </c>
      <c r="F223" s="238"/>
    </row>
    <row r="224" spans="1:6" ht="16.5" customHeight="1">
      <c r="A224" s="236">
        <f t="shared" si="3"/>
        <v>7</v>
      </c>
      <c r="B224" s="200">
        <v>2013810</v>
      </c>
      <c r="C224" s="200" t="s">
        <v>198</v>
      </c>
      <c r="D224" s="237">
        <v>0</v>
      </c>
      <c r="E224" s="237">
        <f>_xlfn.XLOOKUP(B:B,Sheet1!B:B,Sheet1!D:D,0)</f>
        <v>0</v>
      </c>
      <c r="F224" s="238"/>
    </row>
    <row r="225" spans="1:6" ht="16.5" customHeight="1">
      <c r="A225" s="236">
        <f t="shared" si="3"/>
        <v>7</v>
      </c>
      <c r="B225" s="200">
        <v>2013812</v>
      </c>
      <c r="C225" s="200" t="s">
        <v>199</v>
      </c>
      <c r="D225" s="237">
        <v>12</v>
      </c>
      <c r="E225" s="237">
        <f>_xlfn.XLOOKUP(B:B,Sheet1!B:B,Sheet1!D:D,0)</f>
        <v>0</v>
      </c>
      <c r="F225" s="238">
        <f>E225/D225-1</f>
        <v>-1</v>
      </c>
    </row>
    <row r="226" spans="1:6" ht="16.5" customHeight="1">
      <c r="A226" s="236">
        <f t="shared" si="3"/>
        <v>7</v>
      </c>
      <c r="B226" s="200">
        <v>2013813</v>
      </c>
      <c r="C226" s="200" t="s">
        <v>200</v>
      </c>
      <c r="D226" s="237">
        <v>0</v>
      </c>
      <c r="E226" s="237">
        <f>_xlfn.XLOOKUP(B:B,Sheet1!B:B,Sheet1!D:D,0)</f>
        <v>0</v>
      </c>
      <c r="F226" s="238"/>
    </row>
    <row r="227" spans="1:6" ht="16.5" customHeight="1">
      <c r="A227" s="236">
        <f t="shared" si="3"/>
        <v>7</v>
      </c>
      <c r="B227" s="200">
        <v>2013814</v>
      </c>
      <c r="C227" s="200" t="s">
        <v>201</v>
      </c>
      <c r="D227" s="237">
        <v>0</v>
      </c>
      <c r="E227" s="237">
        <f>_xlfn.XLOOKUP(B:B,Sheet1!B:B,Sheet1!D:D,0)</f>
        <v>0</v>
      </c>
      <c r="F227" s="238"/>
    </row>
    <row r="228" spans="1:6" ht="16.5" customHeight="1">
      <c r="A228" s="236">
        <f t="shared" si="3"/>
        <v>7</v>
      </c>
      <c r="B228" s="200">
        <v>2013815</v>
      </c>
      <c r="C228" s="200" t="s">
        <v>202</v>
      </c>
      <c r="D228" s="237">
        <v>0</v>
      </c>
      <c r="E228" s="237">
        <f>_xlfn.XLOOKUP(B:B,Sheet1!B:B,Sheet1!D:D,0)</f>
        <v>0</v>
      </c>
      <c r="F228" s="238"/>
    </row>
    <row r="229" spans="1:6" ht="16.5" customHeight="1">
      <c r="A229" s="236">
        <f t="shared" si="3"/>
        <v>7</v>
      </c>
      <c r="B229" s="200">
        <v>2013816</v>
      </c>
      <c r="C229" s="200" t="s">
        <v>203</v>
      </c>
      <c r="D229" s="237">
        <v>42</v>
      </c>
      <c r="E229" s="237">
        <f>_xlfn.XLOOKUP(B:B,Sheet1!B:B,Sheet1!D:D,0)</f>
        <v>0</v>
      </c>
      <c r="F229" s="238">
        <f>E229/D229-1</f>
        <v>-1</v>
      </c>
    </row>
    <row r="230" spans="1:6" ht="16.5" customHeight="1">
      <c r="A230" s="236">
        <f t="shared" si="3"/>
        <v>7</v>
      </c>
      <c r="B230" s="200">
        <v>2013850</v>
      </c>
      <c r="C230" s="200" t="s">
        <v>90</v>
      </c>
      <c r="D230" s="237">
        <v>0</v>
      </c>
      <c r="E230" s="237">
        <f>_xlfn.XLOOKUP(B:B,Sheet1!B:B,Sheet1!D:D,0)</f>
        <v>0</v>
      </c>
      <c r="F230" s="238"/>
    </row>
    <row r="231" spans="1:6" ht="16.5" customHeight="1">
      <c r="A231" s="236">
        <f t="shared" si="3"/>
        <v>7</v>
      </c>
      <c r="B231" s="200">
        <v>2013899</v>
      </c>
      <c r="C231" s="200" t="s">
        <v>204</v>
      </c>
      <c r="D231" s="237">
        <v>94</v>
      </c>
      <c r="E231" s="237">
        <f>_xlfn.XLOOKUP(B:B,Sheet1!B:B,Sheet1!D:D,0)</f>
        <v>0</v>
      </c>
      <c r="F231" s="238">
        <f>E231/D231-1</f>
        <v>-1</v>
      </c>
    </row>
    <row r="232" spans="1:6" ht="16.5" customHeight="1">
      <c r="A232" s="236">
        <f t="shared" si="3"/>
        <v>5</v>
      </c>
      <c r="B232" s="200">
        <v>20199</v>
      </c>
      <c r="C232" s="194" t="s">
        <v>205</v>
      </c>
      <c r="D232" s="237">
        <f>SUM(D233:D234)</f>
        <v>5434</v>
      </c>
      <c r="E232" s="237">
        <f>_xlfn.XLOOKUP(B:B,Sheet1!B:B,Sheet1!D:D,0)</f>
        <v>59.26</v>
      </c>
      <c r="F232" s="238">
        <f>E232/D232-1</f>
        <v>-0.9890945896209055</v>
      </c>
    </row>
    <row r="233" spans="1:6" ht="16.5" customHeight="1">
      <c r="A233" s="236">
        <f t="shared" si="3"/>
        <v>7</v>
      </c>
      <c r="B233" s="200">
        <v>2019901</v>
      </c>
      <c r="C233" s="200" t="s">
        <v>206</v>
      </c>
      <c r="D233" s="237">
        <v>0</v>
      </c>
      <c r="E233" s="237">
        <f>_xlfn.XLOOKUP(B:B,Sheet1!B:B,Sheet1!D:D,0)</f>
        <v>0</v>
      </c>
      <c r="F233" s="238"/>
    </row>
    <row r="234" spans="1:6" ht="16.5" customHeight="1">
      <c r="A234" s="236">
        <f t="shared" si="3"/>
        <v>7</v>
      </c>
      <c r="B234" s="200">
        <v>2019999</v>
      </c>
      <c r="C234" s="200" t="s">
        <v>207</v>
      </c>
      <c r="D234" s="237">
        <v>5434</v>
      </c>
      <c r="E234" s="237">
        <f>_xlfn.XLOOKUP(B:B,Sheet1!B:B,Sheet1!D:D,0)</f>
        <v>59.26</v>
      </c>
      <c r="F234" s="238">
        <f>E234/D234-1</f>
        <v>-0.9890945896209055</v>
      </c>
    </row>
    <row r="235" spans="1:6" ht="16.5" customHeight="1">
      <c r="A235" s="236">
        <f t="shared" si="3"/>
        <v>3</v>
      </c>
      <c r="B235" s="200">
        <v>202</v>
      </c>
      <c r="C235" s="239" t="s">
        <v>208</v>
      </c>
      <c r="D235" s="237">
        <f>SUM(D236,D243,D246,D249,D255,D260,D262,D267,D273)</f>
        <v>0</v>
      </c>
      <c r="E235" s="237">
        <f>_xlfn.XLOOKUP(B:B,Sheet1!B:B,Sheet1!D:D,0)</f>
        <v>0</v>
      </c>
      <c r="F235" s="238"/>
    </row>
    <row r="236" spans="1:6" ht="16.5" customHeight="1">
      <c r="A236" s="236">
        <f t="shared" si="3"/>
        <v>5</v>
      </c>
      <c r="B236" s="200">
        <v>20201</v>
      </c>
      <c r="C236" s="194" t="s">
        <v>209</v>
      </c>
      <c r="D236" s="237">
        <f>SUM(D237:D242)</f>
        <v>0</v>
      </c>
      <c r="E236" s="237">
        <f>_xlfn.XLOOKUP(B:B,Sheet1!B:B,Sheet1!D:D,0)</f>
        <v>0</v>
      </c>
      <c r="F236" s="238"/>
    </row>
    <row r="237" spans="1:6" ht="16.5" customHeight="1">
      <c r="A237" s="236">
        <f t="shared" si="3"/>
        <v>7</v>
      </c>
      <c r="B237" s="200">
        <v>2020101</v>
      </c>
      <c r="C237" s="200" t="s">
        <v>81</v>
      </c>
      <c r="D237" s="237">
        <v>0</v>
      </c>
      <c r="E237" s="237">
        <f>_xlfn.XLOOKUP(B:B,Sheet1!B:B,Sheet1!D:D,0)</f>
        <v>0</v>
      </c>
      <c r="F237" s="238"/>
    </row>
    <row r="238" spans="1:6" ht="16.5" customHeight="1">
      <c r="A238" s="236">
        <f t="shared" si="3"/>
        <v>7</v>
      </c>
      <c r="B238" s="200">
        <v>2020102</v>
      </c>
      <c r="C238" s="200" t="s">
        <v>82</v>
      </c>
      <c r="D238" s="237">
        <v>0</v>
      </c>
      <c r="E238" s="237">
        <f>_xlfn.XLOOKUP(B:B,Sheet1!B:B,Sheet1!D:D,0)</f>
        <v>0</v>
      </c>
      <c r="F238" s="238"/>
    </row>
    <row r="239" spans="1:6" ht="16.5" customHeight="1">
      <c r="A239" s="236">
        <f t="shared" si="3"/>
        <v>7</v>
      </c>
      <c r="B239" s="200">
        <v>2020103</v>
      </c>
      <c r="C239" s="200" t="s">
        <v>83</v>
      </c>
      <c r="D239" s="237">
        <v>0</v>
      </c>
      <c r="E239" s="237">
        <f>_xlfn.XLOOKUP(B:B,Sheet1!B:B,Sheet1!D:D,0)</f>
        <v>0</v>
      </c>
      <c r="F239" s="238"/>
    </row>
    <row r="240" spans="1:6" ht="16.5" customHeight="1">
      <c r="A240" s="236">
        <f t="shared" si="3"/>
        <v>7</v>
      </c>
      <c r="B240" s="200">
        <v>2020104</v>
      </c>
      <c r="C240" s="200" t="s">
        <v>176</v>
      </c>
      <c r="D240" s="237">
        <v>0</v>
      </c>
      <c r="E240" s="237">
        <f>_xlfn.XLOOKUP(B:B,Sheet1!B:B,Sheet1!D:D,0)</f>
        <v>0</v>
      </c>
      <c r="F240" s="238"/>
    </row>
    <row r="241" spans="1:6" ht="16.5" customHeight="1">
      <c r="A241" s="236">
        <f t="shared" si="3"/>
        <v>7</v>
      </c>
      <c r="B241" s="200">
        <v>2020150</v>
      </c>
      <c r="C241" s="200" t="s">
        <v>90</v>
      </c>
      <c r="D241" s="237">
        <v>0</v>
      </c>
      <c r="E241" s="237">
        <f>_xlfn.XLOOKUP(B:B,Sheet1!B:B,Sheet1!D:D,0)</f>
        <v>0</v>
      </c>
      <c r="F241" s="238"/>
    </row>
    <row r="242" spans="1:6" ht="16.5" customHeight="1">
      <c r="A242" s="236">
        <f t="shared" si="3"/>
        <v>7</v>
      </c>
      <c r="B242" s="200">
        <v>2020199</v>
      </c>
      <c r="C242" s="200" t="s">
        <v>210</v>
      </c>
      <c r="D242" s="237">
        <v>0</v>
      </c>
      <c r="E242" s="237">
        <f>_xlfn.XLOOKUP(B:B,Sheet1!B:B,Sheet1!D:D,0)</f>
        <v>0</v>
      </c>
      <c r="F242" s="238"/>
    </row>
    <row r="243" spans="1:6" ht="16.5" customHeight="1">
      <c r="A243" s="236">
        <f t="shared" si="3"/>
        <v>5</v>
      </c>
      <c r="B243" s="200">
        <v>20202</v>
      </c>
      <c r="C243" s="194" t="s">
        <v>211</v>
      </c>
      <c r="D243" s="237">
        <f>SUM(D244:D245)</f>
        <v>0</v>
      </c>
      <c r="E243" s="237">
        <f>_xlfn.XLOOKUP(B:B,Sheet1!B:B,Sheet1!D:D,0)</f>
        <v>0</v>
      </c>
      <c r="F243" s="238"/>
    </row>
    <row r="244" spans="1:6" ht="16.5" customHeight="1">
      <c r="A244" s="236">
        <f t="shared" si="3"/>
        <v>7</v>
      </c>
      <c r="B244" s="200">
        <v>2020201</v>
      </c>
      <c r="C244" s="200" t="s">
        <v>212</v>
      </c>
      <c r="D244" s="237">
        <v>0</v>
      </c>
      <c r="E244" s="237">
        <f>_xlfn.XLOOKUP(B:B,Sheet1!B:B,Sheet1!D:D,0)</f>
        <v>0</v>
      </c>
      <c r="F244" s="238"/>
    </row>
    <row r="245" spans="1:6" ht="16.5" customHeight="1">
      <c r="A245" s="236">
        <f t="shared" si="3"/>
        <v>7</v>
      </c>
      <c r="B245" s="200">
        <v>2020202</v>
      </c>
      <c r="C245" s="200" t="s">
        <v>213</v>
      </c>
      <c r="D245" s="237">
        <v>0</v>
      </c>
      <c r="E245" s="237">
        <f>_xlfn.XLOOKUP(B:B,Sheet1!B:B,Sheet1!D:D,0)</f>
        <v>0</v>
      </c>
      <c r="F245" s="238"/>
    </row>
    <row r="246" spans="1:6" ht="16.5" customHeight="1">
      <c r="A246" s="236">
        <f t="shared" si="3"/>
        <v>5</v>
      </c>
      <c r="B246" s="200">
        <v>20203</v>
      </c>
      <c r="C246" s="194" t="s">
        <v>214</v>
      </c>
      <c r="D246" s="237">
        <f>SUM(D247:D248)</f>
        <v>0</v>
      </c>
      <c r="E246" s="237">
        <f>_xlfn.XLOOKUP(B:B,Sheet1!B:B,Sheet1!D:D,0)</f>
        <v>0</v>
      </c>
      <c r="F246" s="238"/>
    </row>
    <row r="247" spans="1:6" ht="16.5" customHeight="1">
      <c r="A247" s="236">
        <f t="shared" si="3"/>
        <v>7</v>
      </c>
      <c r="B247" s="200">
        <v>2020304</v>
      </c>
      <c r="C247" s="200" t="s">
        <v>215</v>
      </c>
      <c r="D247" s="237">
        <v>0</v>
      </c>
      <c r="E247" s="237">
        <f>_xlfn.XLOOKUP(B:B,Sheet1!B:B,Sheet1!D:D,0)</f>
        <v>0</v>
      </c>
      <c r="F247" s="238"/>
    </row>
    <row r="248" spans="1:6" ht="16.5" customHeight="1">
      <c r="A248" s="236">
        <f t="shared" si="3"/>
        <v>7</v>
      </c>
      <c r="B248" s="200">
        <v>2020306</v>
      </c>
      <c r="C248" s="200" t="s">
        <v>216</v>
      </c>
      <c r="D248" s="237">
        <v>0</v>
      </c>
      <c r="E248" s="237">
        <f>_xlfn.XLOOKUP(B:B,Sheet1!B:B,Sheet1!D:D,0)</f>
        <v>0</v>
      </c>
      <c r="F248" s="238"/>
    </row>
    <row r="249" spans="1:6" ht="16.5" customHeight="1">
      <c r="A249" s="236">
        <f t="shared" si="3"/>
        <v>5</v>
      </c>
      <c r="B249" s="200">
        <v>20204</v>
      </c>
      <c r="C249" s="194" t="s">
        <v>217</v>
      </c>
      <c r="D249" s="237">
        <f>SUM(D250:D254)</f>
        <v>0</v>
      </c>
      <c r="E249" s="237">
        <f>_xlfn.XLOOKUP(B:B,Sheet1!B:B,Sheet1!D:D,0)</f>
        <v>0</v>
      </c>
      <c r="F249" s="238"/>
    </row>
    <row r="250" spans="1:6" ht="16.5" customHeight="1">
      <c r="A250" s="236">
        <f t="shared" si="3"/>
        <v>7</v>
      </c>
      <c r="B250" s="200">
        <v>2020401</v>
      </c>
      <c r="C250" s="200" t="s">
        <v>218</v>
      </c>
      <c r="D250" s="237">
        <v>0</v>
      </c>
      <c r="E250" s="237">
        <f>_xlfn.XLOOKUP(B:B,Sheet1!B:B,Sheet1!D:D,0)</f>
        <v>0</v>
      </c>
      <c r="F250" s="238"/>
    </row>
    <row r="251" spans="1:6" ht="16.5" customHeight="1">
      <c r="A251" s="236">
        <f t="shared" si="3"/>
        <v>7</v>
      </c>
      <c r="B251" s="200">
        <v>2020402</v>
      </c>
      <c r="C251" s="200" t="s">
        <v>219</v>
      </c>
      <c r="D251" s="237">
        <v>0</v>
      </c>
      <c r="E251" s="237">
        <f>_xlfn.XLOOKUP(B:B,Sheet1!B:B,Sheet1!D:D,0)</f>
        <v>0</v>
      </c>
      <c r="F251" s="238"/>
    </row>
    <row r="252" spans="1:6" ht="16.5" customHeight="1">
      <c r="A252" s="236">
        <f t="shared" si="3"/>
        <v>7</v>
      </c>
      <c r="B252" s="200">
        <v>2020403</v>
      </c>
      <c r="C252" s="200" t="s">
        <v>220</v>
      </c>
      <c r="D252" s="237">
        <v>0</v>
      </c>
      <c r="E252" s="237">
        <f>_xlfn.XLOOKUP(B:B,Sheet1!B:B,Sheet1!D:D,0)</f>
        <v>0</v>
      </c>
      <c r="F252" s="238"/>
    </row>
    <row r="253" spans="1:6" ht="16.5" customHeight="1">
      <c r="A253" s="236">
        <f t="shared" si="3"/>
        <v>7</v>
      </c>
      <c r="B253" s="200">
        <v>2020404</v>
      </c>
      <c r="C253" s="200" t="s">
        <v>221</v>
      </c>
      <c r="D253" s="237">
        <v>0</v>
      </c>
      <c r="E253" s="237">
        <f>_xlfn.XLOOKUP(B:B,Sheet1!B:B,Sheet1!D:D,0)</f>
        <v>0</v>
      </c>
      <c r="F253" s="238"/>
    </row>
    <row r="254" spans="1:6" ht="16.5" customHeight="1">
      <c r="A254" s="236">
        <f t="shared" si="3"/>
        <v>7</v>
      </c>
      <c r="B254" s="200">
        <v>2020499</v>
      </c>
      <c r="C254" s="200" t="s">
        <v>222</v>
      </c>
      <c r="D254" s="237">
        <v>0</v>
      </c>
      <c r="E254" s="237">
        <f>_xlfn.XLOOKUP(B:B,Sheet1!B:B,Sheet1!D:D,0)</f>
        <v>0</v>
      </c>
      <c r="F254" s="238"/>
    </row>
    <row r="255" spans="1:6" ht="16.5" customHeight="1">
      <c r="A255" s="236">
        <f t="shared" si="3"/>
        <v>5</v>
      </c>
      <c r="B255" s="200">
        <v>20205</v>
      </c>
      <c r="C255" s="194" t="s">
        <v>223</v>
      </c>
      <c r="D255" s="237">
        <f>SUM(D256:D259)</f>
        <v>0</v>
      </c>
      <c r="E255" s="237">
        <f>_xlfn.XLOOKUP(B:B,Sheet1!B:B,Sheet1!D:D,0)</f>
        <v>0</v>
      </c>
      <c r="F255" s="238"/>
    </row>
    <row r="256" spans="1:6" ht="16.5" customHeight="1">
      <c r="A256" s="236">
        <f t="shared" si="3"/>
        <v>7</v>
      </c>
      <c r="B256" s="200">
        <v>2020503</v>
      </c>
      <c r="C256" s="200" t="s">
        <v>224</v>
      </c>
      <c r="D256" s="237">
        <v>0</v>
      </c>
      <c r="E256" s="237">
        <f>_xlfn.XLOOKUP(B:B,Sheet1!B:B,Sheet1!D:D,0)</f>
        <v>0</v>
      </c>
      <c r="F256" s="238"/>
    </row>
    <row r="257" spans="1:6" ht="16.5" customHeight="1">
      <c r="A257" s="236">
        <f t="shared" si="3"/>
        <v>7</v>
      </c>
      <c r="B257" s="200">
        <v>2020504</v>
      </c>
      <c r="C257" s="200" t="s">
        <v>225</v>
      </c>
      <c r="D257" s="237">
        <v>0</v>
      </c>
      <c r="E257" s="237">
        <f>_xlfn.XLOOKUP(B:B,Sheet1!B:B,Sheet1!D:D,0)</f>
        <v>0</v>
      </c>
      <c r="F257" s="238"/>
    </row>
    <row r="258" spans="1:6" ht="16.5" customHeight="1">
      <c r="A258" s="236">
        <f t="shared" si="3"/>
        <v>7</v>
      </c>
      <c r="B258" s="200">
        <v>2020505</v>
      </c>
      <c r="C258" s="200" t="s">
        <v>226</v>
      </c>
      <c r="D258" s="237">
        <v>0</v>
      </c>
      <c r="E258" s="237">
        <f>_xlfn.XLOOKUP(B:B,Sheet1!B:B,Sheet1!D:D,0)</f>
        <v>0</v>
      </c>
      <c r="F258" s="238"/>
    </row>
    <row r="259" spans="1:6" ht="16.5" customHeight="1">
      <c r="A259" s="236">
        <f t="shared" si="3"/>
        <v>7</v>
      </c>
      <c r="B259" s="200">
        <v>2020599</v>
      </c>
      <c r="C259" s="200" t="s">
        <v>227</v>
      </c>
      <c r="D259" s="237">
        <v>0</v>
      </c>
      <c r="E259" s="237">
        <f>_xlfn.XLOOKUP(B:B,Sheet1!B:B,Sheet1!D:D,0)</f>
        <v>0</v>
      </c>
      <c r="F259" s="238"/>
    </row>
    <row r="260" spans="1:6" ht="16.5" customHeight="1">
      <c r="A260" s="236">
        <f t="shared" si="3"/>
        <v>5</v>
      </c>
      <c r="B260" s="200">
        <v>20206</v>
      </c>
      <c r="C260" s="194" t="s">
        <v>228</v>
      </c>
      <c r="D260" s="237">
        <f>D261</f>
        <v>0</v>
      </c>
      <c r="E260" s="237">
        <f>_xlfn.XLOOKUP(B:B,Sheet1!B:B,Sheet1!D:D,0)</f>
        <v>0</v>
      </c>
      <c r="F260" s="238"/>
    </row>
    <row r="261" spans="1:6" ht="16.5" customHeight="1">
      <c r="A261" s="236">
        <f t="shared" si="3"/>
        <v>7</v>
      </c>
      <c r="B261" s="200">
        <v>2020601</v>
      </c>
      <c r="C261" s="200" t="s">
        <v>229</v>
      </c>
      <c r="D261" s="237">
        <v>0</v>
      </c>
      <c r="E261" s="237">
        <f>_xlfn.XLOOKUP(B:B,Sheet1!B:B,Sheet1!D:D,0)</f>
        <v>0</v>
      </c>
      <c r="F261" s="238"/>
    </row>
    <row r="262" spans="1:6" ht="16.5" customHeight="1">
      <c r="A262" s="236">
        <f t="shared" si="3"/>
        <v>5</v>
      </c>
      <c r="B262" s="200">
        <v>20207</v>
      </c>
      <c r="C262" s="194" t="s">
        <v>230</v>
      </c>
      <c r="D262" s="237">
        <f>SUM(D263:D266)</f>
        <v>0</v>
      </c>
      <c r="E262" s="237">
        <f>_xlfn.XLOOKUP(B:B,Sheet1!B:B,Sheet1!D:D,0)</f>
        <v>0</v>
      </c>
      <c r="F262" s="238"/>
    </row>
    <row r="263" spans="1:6" ht="16.5" customHeight="1">
      <c r="A263" s="236">
        <f aca="true" t="shared" si="4" ref="A263:A326">LEN(B263)</f>
        <v>7</v>
      </c>
      <c r="B263" s="200">
        <v>2020701</v>
      </c>
      <c r="C263" s="200" t="s">
        <v>231</v>
      </c>
      <c r="D263" s="237">
        <v>0</v>
      </c>
      <c r="E263" s="237">
        <f>_xlfn.XLOOKUP(B:B,Sheet1!B:B,Sheet1!D:D,0)</f>
        <v>0</v>
      </c>
      <c r="F263" s="238"/>
    </row>
    <row r="264" spans="1:6" ht="16.5" customHeight="1">
      <c r="A264" s="236">
        <f t="shared" si="4"/>
        <v>7</v>
      </c>
      <c r="B264" s="200">
        <v>2020702</v>
      </c>
      <c r="C264" s="200" t="s">
        <v>232</v>
      </c>
      <c r="D264" s="237">
        <v>0</v>
      </c>
      <c r="E264" s="237">
        <f>_xlfn.XLOOKUP(B:B,Sheet1!B:B,Sheet1!D:D,0)</f>
        <v>0</v>
      </c>
      <c r="F264" s="238"/>
    </row>
    <row r="265" spans="1:6" ht="16.5" customHeight="1">
      <c r="A265" s="236">
        <f t="shared" si="4"/>
        <v>7</v>
      </c>
      <c r="B265" s="200">
        <v>2020703</v>
      </c>
      <c r="C265" s="200" t="s">
        <v>233</v>
      </c>
      <c r="D265" s="237">
        <v>0</v>
      </c>
      <c r="E265" s="237">
        <f>_xlfn.XLOOKUP(B:B,Sheet1!B:B,Sheet1!D:D,0)</f>
        <v>0</v>
      </c>
      <c r="F265" s="238"/>
    </row>
    <row r="266" spans="1:6" ht="16.5" customHeight="1">
      <c r="A266" s="236">
        <f t="shared" si="4"/>
        <v>7</v>
      </c>
      <c r="B266" s="200">
        <v>2020799</v>
      </c>
      <c r="C266" s="200" t="s">
        <v>234</v>
      </c>
      <c r="D266" s="237">
        <v>0</v>
      </c>
      <c r="E266" s="237">
        <f>_xlfn.XLOOKUP(B:B,Sheet1!B:B,Sheet1!D:D,0)</f>
        <v>0</v>
      </c>
      <c r="F266" s="238"/>
    </row>
    <row r="267" spans="1:6" ht="16.5" customHeight="1">
      <c r="A267" s="236">
        <f t="shared" si="4"/>
        <v>5</v>
      </c>
      <c r="B267" s="200">
        <v>20208</v>
      </c>
      <c r="C267" s="194" t="s">
        <v>235</v>
      </c>
      <c r="D267" s="237">
        <f>SUM(D268:D272)</f>
        <v>0</v>
      </c>
      <c r="E267" s="237">
        <f>_xlfn.XLOOKUP(B:B,Sheet1!B:B,Sheet1!D:D,0)</f>
        <v>0</v>
      </c>
      <c r="F267" s="238"/>
    </row>
    <row r="268" spans="1:6" ht="16.5" customHeight="1">
      <c r="A268" s="236">
        <f t="shared" si="4"/>
        <v>7</v>
      </c>
      <c r="B268" s="200">
        <v>2020801</v>
      </c>
      <c r="C268" s="200" t="s">
        <v>81</v>
      </c>
      <c r="D268" s="237">
        <v>0</v>
      </c>
      <c r="E268" s="237">
        <f>_xlfn.XLOOKUP(B:B,Sheet1!B:B,Sheet1!D:D,0)</f>
        <v>0</v>
      </c>
      <c r="F268" s="238"/>
    </row>
    <row r="269" spans="1:6" ht="16.5" customHeight="1">
      <c r="A269" s="236">
        <f t="shared" si="4"/>
        <v>7</v>
      </c>
      <c r="B269" s="200">
        <v>2020802</v>
      </c>
      <c r="C269" s="200" t="s">
        <v>82</v>
      </c>
      <c r="D269" s="237">
        <v>0</v>
      </c>
      <c r="E269" s="237">
        <f>_xlfn.XLOOKUP(B:B,Sheet1!B:B,Sheet1!D:D,0)</f>
        <v>0</v>
      </c>
      <c r="F269" s="238"/>
    </row>
    <row r="270" spans="1:6" ht="16.5" customHeight="1">
      <c r="A270" s="236">
        <f t="shared" si="4"/>
        <v>7</v>
      </c>
      <c r="B270" s="200">
        <v>2020803</v>
      </c>
      <c r="C270" s="200" t="s">
        <v>83</v>
      </c>
      <c r="D270" s="237">
        <v>0</v>
      </c>
      <c r="E270" s="237">
        <f>_xlfn.XLOOKUP(B:B,Sheet1!B:B,Sheet1!D:D,0)</f>
        <v>0</v>
      </c>
      <c r="F270" s="238"/>
    </row>
    <row r="271" spans="1:6" ht="16.5" customHeight="1">
      <c r="A271" s="236">
        <f t="shared" si="4"/>
        <v>7</v>
      </c>
      <c r="B271" s="200">
        <v>2020850</v>
      </c>
      <c r="C271" s="200" t="s">
        <v>90</v>
      </c>
      <c r="D271" s="237">
        <v>0</v>
      </c>
      <c r="E271" s="237">
        <f>_xlfn.XLOOKUP(B:B,Sheet1!B:B,Sheet1!D:D,0)</f>
        <v>0</v>
      </c>
      <c r="F271" s="238"/>
    </row>
    <row r="272" spans="1:6" ht="16.5" customHeight="1">
      <c r="A272" s="236">
        <f t="shared" si="4"/>
        <v>7</v>
      </c>
      <c r="B272" s="200">
        <v>2020899</v>
      </c>
      <c r="C272" s="200" t="s">
        <v>236</v>
      </c>
      <c r="D272" s="237">
        <v>0</v>
      </c>
      <c r="E272" s="237">
        <f>_xlfn.XLOOKUP(B:B,Sheet1!B:B,Sheet1!D:D,0)</f>
        <v>0</v>
      </c>
      <c r="F272" s="238"/>
    </row>
    <row r="273" spans="1:6" ht="16.5" customHeight="1">
      <c r="A273" s="236">
        <f t="shared" si="4"/>
        <v>5</v>
      </c>
      <c r="B273" s="200">
        <v>20299</v>
      </c>
      <c r="C273" s="194" t="s">
        <v>237</v>
      </c>
      <c r="D273" s="237">
        <f aca="true" t="shared" si="5" ref="D273:D278">D274</f>
        <v>0</v>
      </c>
      <c r="E273" s="237">
        <f>_xlfn.XLOOKUP(B:B,Sheet1!B:B,Sheet1!D:D,0)</f>
        <v>0</v>
      </c>
      <c r="F273" s="238"/>
    </row>
    <row r="274" spans="1:6" ht="16.5" customHeight="1">
      <c r="A274" s="236">
        <f t="shared" si="4"/>
        <v>7</v>
      </c>
      <c r="B274" s="200">
        <v>2029999</v>
      </c>
      <c r="C274" s="200" t="s">
        <v>238</v>
      </c>
      <c r="D274" s="237">
        <v>0</v>
      </c>
      <c r="E274" s="237">
        <f>_xlfn.XLOOKUP(B:B,Sheet1!B:B,Sheet1!D:D,0)</f>
        <v>0</v>
      </c>
      <c r="F274" s="238"/>
    </row>
    <row r="275" spans="1:6" ht="16.5" customHeight="1">
      <c r="A275" s="236">
        <f t="shared" si="4"/>
        <v>3</v>
      </c>
      <c r="B275" s="200">
        <v>203</v>
      </c>
      <c r="C275" s="239" t="s">
        <v>239</v>
      </c>
      <c r="D275" s="237">
        <f>SUM(D276,D278,D280,D282,D292)</f>
        <v>0</v>
      </c>
      <c r="E275" s="237">
        <f>_xlfn.XLOOKUP(B:B,Sheet1!B:B,Sheet1!D:D,0)</f>
        <v>330.1</v>
      </c>
      <c r="F275" s="238"/>
    </row>
    <row r="276" spans="1:6" ht="16.5" customHeight="1">
      <c r="A276" s="236">
        <f t="shared" si="4"/>
        <v>5</v>
      </c>
      <c r="B276" s="200">
        <v>20301</v>
      </c>
      <c r="C276" s="194" t="s">
        <v>240</v>
      </c>
      <c r="D276" s="237">
        <f t="shared" si="5"/>
        <v>0</v>
      </c>
      <c r="E276" s="237">
        <f>_xlfn.XLOOKUP(B:B,Sheet1!B:B,Sheet1!D:D,0)</f>
        <v>0</v>
      </c>
      <c r="F276" s="238"/>
    </row>
    <row r="277" spans="1:6" ht="16.5" customHeight="1">
      <c r="A277" s="236">
        <f t="shared" si="4"/>
        <v>7</v>
      </c>
      <c r="B277" s="200">
        <v>2030101</v>
      </c>
      <c r="C277" s="200" t="s">
        <v>241</v>
      </c>
      <c r="D277" s="237">
        <v>0</v>
      </c>
      <c r="E277" s="237">
        <f>_xlfn.XLOOKUP(B:B,Sheet1!B:B,Sheet1!D:D,0)</f>
        <v>0</v>
      </c>
      <c r="F277" s="238"/>
    </row>
    <row r="278" spans="1:6" ht="16.5" customHeight="1">
      <c r="A278" s="236">
        <f t="shared" si="4"/>
        <v>5</v>
      </c>
      <c r="B278" s="200">
        <v>20304</v>
      </c>
      <c r="C278" s="194" t="s">
        <v>242</v>
      </c>
      <c r="D278" s="237">
        <f t="shared" si="5"/>
        <v>0</v>
      </c>
      <c r="E278" s="237">
        <f>_xlfn.XLOOKUP(B:B,Sheet1!B:B,Sheet1!D:D,0)</f>
        <v>0</v>
      </c>
      <c r="F278" s="238"/>
    </row>
    <row r="279" spans="1:6" ht="16.5" customHeight="1">
      <c r="A279" s="236">
        <f t="shared" si="4"/>
        <v>7</v>
      </c>
      <c r="B279" s="200">
        <v>2030401</v>
      </c>
      <c r="C279" s="200" t="s">
        <v>243</v>
      </c>
      <c r="D279" s="237">
        <v>0</v>
      </c>
      <c r="E279" s="237">
        <f>_xlfn.XLOOKUP(B:B,Sheet1!B:B,Sheet1!D:D,0)</f>
        <v>0</v>
      </c>
      <c r="F279" s="238"/>
    </row>
    <row r="280" spans="1:6" ht="16.5" customHeight="1">
      <c r="A280" s="236">
        <f t="shared" si="4"/>
        <v>5</v>
      </c>
      <c r="B280" s="200">
        <v>20305</v>
      </c>
      <c r="C280" s="194" t="s">
        <v>244</v>
      </c>
      <c r="D280" s="237">
        <f>D281</f>
        <v>0</v>
      </c>
      <c r="E280" s="237">
        <f>_xlfn.XLOOKUP(B:B,Sheet1!B:B,Sheet1!D:D,0)</f>
        <v>0</v>
      </c>
      <c r="F280" s="238"/>
    </row>
    <row r="281" spans="1:6" ht="16.5" customHeight="1">
      <c r="A281" s="236">
        <f t="shared" si="4"/>
        <v>7</v>
      </c>
      <c r="B281" s="200">
        <v>2030501</v>
      </c>
      <c r="C281" s="200" t="s">
        <v>245</v>
      </c>
      <c r="D281" s="237">
        <v>0</v>
      </c>
      <c r="E281" s="237">
        <f>_xlfn.XLOOKUP(B:B,Sheet1!B:B,Sheet1!D:D,0)</f>
        <v>0</v>
      </c>
      <c r="F281" s="238"/>
    </row>
    <row r="282" spans="1:6" ht="16.5" customHeight="1">
      <c r="A282" s="236">
        <f t="shared" si="4"/>
        <v>5</v>
      </c>
      <c r="B282" s="200">
        <v>20306</v>
      </c>
      <c r="C282" s="194" t="s">
        <v>246</v>
      </c>
      <c r="D282" s="237">
        <f>SUM(D283:D291)</f>
        <v>0</v>
      </c>
      <c r="E282" s="237">
        <f>_xlfn.XLOOKUP(B:B,Sheet1!B:B,Sheet1!D:D,0)</f>
        <v>0</v>
      </c>
      <c r="F282" s="238"/>
    </row>
    <row r="283" spans="1:6" ht="16.5" customHeight="1">
      <c r="A283" s="236">
        <f t="shared" si="4"/>
        <v>7</v>
      </c>
      <c r="B283" s="200">
        <v>2030601</v>
      </c>
      <c r="C283" s="200" t="s">
        <v>247</v>
      </c>
      <c r="D283" s="237">
        <v>0</v>
      </c>
      <c r="E283" s="237">
        <f>_xlfn.XLOOKUP(B:B,Sheet1!B:B,Sheet1!D:D,0)</f>
        <v>0</v>
      </c>
      <c r="F283" s="238"/>
    </row>
    <row r="284" spans="1:6" ht="16.5" customHeight="1">
      <c r="A284" s="236">
        <f t="shared" si="4"/>
        <v>7</v>
      </c>
      <c r="B284" s="200">
        <v>2030602</v>
      </c>
      <c r="C284" s="200" t="s">
        <v>248</v>
      </c>
      <c r="D284" s="237">
        <v>0</v>
      </c>
      <c r="E284" s="237">
        <f>_xlfn.XLOOKUP(B:B,Sheet1!B:B,Sheet1!D:D,0)</f>
        <v>0</v>
      </c>
      <c r="F284" s="238"/>
    </row>
    <row r="285" spans="1:6" ht="16.5" customHeight="1">
      <c r="A285" s="236">
        <f t="shared" si="4"/>
        <v>7</v>
      </c>
      <c r="B285" s="200">
        <v>2030603</v>
      </c>
      <c r="C285" s="200" t="s">
        <v>249</v>
      </c>
      <c r="D285" s="237">
        <v>0</v>
      </c>
      <c r="E285" s="237">
        <f>_xlfn.XLOOKUP(B:B,Sheet1!B:B,Sheet1!D:D,0)</f>
        <v>0</v>
      </c>
      <c r="F285" s="238"/>
    </row>
    <row r="286" spans="1:6" ht="16.5" customHeight="1">
      <c r="A286" s="236">
        <f t="shared" si="4"/>
        <v>7</v>
      </c>
      <c r="B286" s="200">
        <v>2030604</v>
      </c>
      <c r="C286" s="200" t="s">
        <v>250</v>
      </c>
      <c r="D286" s="237">
        <v>0</v>
      </c>
      <c r="E286" s="237">
        <f>_xlfn.XLOOKUP(B:B,Sheet1!B:B,Sheet1!D:D,0)</f>
        <v>0</v>
      </c>
      <c r="F286" s="238"/>
    </row>
    <row r="287" spans="1:6" ht="16.5" customHeight="1">
      <c r="A287" s="236">
        <f t="shared" si="4"/>
        <v>7</v>
      </c>
      <c r="B287" s="200">
        <v>2030605</v>
      </c>
      <c r="C287" s="200" t="s">
        <v>251</v>
      </c>
      <c r="D287" s="237">
        <v>0</v>
      </c>
      <c r="E287" s="237">
        <f>_xlfn.XLOOKUP(B:B,Sheet1!B:B,Sheet1!D:D,0)</f>
        <v>0</v>
      </c>
      <c r="F287" s="238"/>
    </row>
    <row r="288" spans="1:6" ht="16.5" customHeight="1">
      <c r="A288" s="236">
        <f t="shared" si="4"/>
        <v>7</v>
      </c>
      <c r="B288" s="200">
        <v>2030606</v>
      </c>
      <c r="C288" s="200" t="s">
        <v>252</v>
      </c>
      <c r="D288" s="237">
        <v>0</v>
      </c>
      <c r="E288" s="237">
        <f>_xlfn.XLOOKUP(B:B,Sheet1!B:B,Sheet1!D:D,0)</f>
        <v>0</v>
      </c>
      <c r="F288" s="238"/>
    </row>
    <row r="289" spans="1:6" ht="16.5" customHeight="1">
      <c r="A289" s="236">
        <f t="shared" si="4"/>
        <v>7</v>
      </c>
      <c r="B289" s="200">
        <v>2030607</v>
      </c>
      <c r="C289" s="200" t="s">
        <v>253</v>
      </c>
      <c r="D289" s="237">
        <v>0</v>
      </c>
      <c r="E289" s="237">
        <f>_xlfn.XLOOKUP(B:B,Sheet1!B:B,Sheet1!D:D,0)</f>
        <v>0</v>
      </c>
      <c r="F289" s="238"/>
    </row>
    <row r="290" spans="1:6" ht="16.5" customHeight="1">
      <c r="A290" s="236">
        <f t="shared" si="4"/>
        <v>7</v>
      </c>
      <c r="B290" s="200">
        <v>2030608</v>
      </c>
      <c r="C290" s="200" t="s">
        <v>254</v>
      </c>
      <c r="D290" s="237">
        <v>0</v>
      </c>
      <c r="E290" s="237">
        <f>_xlfn.XLOOKUP(B:B,Sheet1!B:B,Sheet1!D:D,0)</f>
        <v>0</v>
      </c>
      <c r="F290" s="238"/>
    </row>
    <row r="291" spans="1:6" ht="16.5" customHeight="1">
      <c r="A291" s="236">
        <f t="shared" si="4"/>
        <v>7</v>
      </c>
      <c r="B291" s="200">
        <v>2030699</v>
      </c>
      <c r="C291" s="200" t="s">
        <v>255</v>
      </c>
      <c r="D291" s="237">
        <v>0</v>
      </c>
      <c r="E291" s="237">
        <f>_xlfn.XLOOKUP(B:B,Sheet1!B:B,Sheet1!D:D,0)</f>
        <v>0</v>
      </c>
      <c r="F291" s="238"/>
    </row>
    <row r="292" spans="1:6" ht="16.5" customHeight="1">
      <c r="A292" s="236">
        <f t="shared" si="4"/>
        <v>5</v>
      </c>
      <c r="B292" s="200">
        <v>20399</v>
      </c>
      <c r="C292" s="194" t="s">
        <v>256</v>
      </c>
      <c r="D292" s="237">
        <f>D293</f>
        <v>0</v>
      </c>
      <c r="E292" s="237">
        <f>_xlfn.XLOOKUP(B:B,Sheet1!B:B,Sheet1!D:D,0)</f>
        <v>330.1</v>
      </c>
      <c r="F292" s="238"/>
    </row>
    <row r="293" spans="1:6" ht="16.5" customHeight="1">
      <c r="A293" s="236">
        <f t="shared" si="4"/>
        <v>7</v>
      </c>
      <c r="B293" s="200">
        <v>2039999</v>
      </c>
      <c r="C293" s="200" t="s">
        <v>257</v>
      </c>
      <c r="D293" s="237">
        <v>0</v>
      </c>
      <c r="E293" s="237">
        <f>_xlfn.XLOOKUP(B:B,Sheet1!B:B,Sheet1!D:D,0)</f>
        <v>330.1</v>
      </c>
      <c r="F293" s="238"/>
    </row>
    <row r="294" spans="1:6" ht="16.5" customHeight="1">
      <c r="A294" s="236">
        <f t="shared" si="4"/>
        <v>3</v>
      </c>
      <c r="B294" s="200">
        <v>204</v>
      </c>
      <c r="C294" s="239" t="s">
        <v>258</v>
      </c>
      <c r="D294" s="237">
        <f>SUM(D295,D298,D309,D316,D324,D333,D347,D357,D367,D375,D381)</f>
        <v>18236</v>
      </c>
      <c r="E294" s="237">
        <f>_xlfn.XLOOKUP(B:B,Sheet1!B:B,Sheet1!D:D,0)</f>
        <v>15588.859999999999</v>
      </c>
      <c r="F294" s="238">
        <f>E294/D294-1</f>
        <v>-0.14516012283395485</v>
      </c>
    </row>
    <row r="295" spans="1:6" ht="16.5" customHeight="1">
      <c r="A295" s="236">
        <f t="shared" si="4"/>
        <v>5</v>
      </c>
      <c r="B295" s="200">
        <v>20401</v>
      </c>
      <c r="C295" s="194" t="s">
        <v>259</v>
      </c>
      <c r="D295" s="237">
        <f>SUM(D296:D297)</f>
        <v>1</v>
      </c>
      <c r="E295" s="237">
        <f>_xlfn.XLOOKUP(B:B,Sheet1!B:B,Sheet1!D:D,0)</f>
        <v>38.7</v>
      </c>
      <c r="F295" s="238">
        <f>E295/D295-1</f>
        <v>37.7</v>
      </c>
    </row>
    <row r="296" spans="1:6" ht="16.5" customHeight="1">
      <c r="A296" s="236">
        <f t="shared" si="4"/>
        <v>7</v>
      </c>
      <c r="B296" s="200">
        <v>2040101</v>
      </c>
      <c r="C296" s="200" t="s">
        <v>260</v>
      </c>
      <c r="D296" s="237">
        <v>1</v>
      </c>
      <c r="E296" s="237">
        <f>_xlfn.XLOOKUP(B:B,Sheet1!B:B,Sheet1!D:D,0)</f>
        <v>38.7</v>
      </c>
      <c r="F296" s="238">
        <f>E296/D296-1</f>
        <v>37.7</v>
      </c>
    </row>
    <row r="297" spans="1:6" ht="16.5" customHeight="1">
      <c r="A297" s="236">
        <f t="shared" si="4"/>
        <v>7</v>
      </c>
      <c r="B297" s="200">
        <v>2040199</v>
      </c>
      <c r="C297" s="200" t="s">
        <v>261</v>
      </c>
      <c r="D297" s="237">
        <v>0</v>
      </c>
      <c r="E297" s="237">
        <f>_xlfn.XLOOKUP(B:B,Sheet1!B:B,Sheet1!D:D,0)</f>
        <v>0</v>
      </c>
      <c r="F297" s="238"/>
    </row>
    <row r="298" spans="1:6" ht="16.5" customHeight="1">
      <c r="A298" s="236">
        <f t="shared" si="4"/>
        <v>5</v>
      </c>
      <c r="B298" s="200">
        <v>20402</v>
      </c>
      <c r="C298" s="194" t="s">
        <v>262</v>
      </c>
      <c r="D298" s="237">
        <f>SUM(D299:D308)</f>
        <v>15560</v>
      </c>
      <c r="E298" s="237">
        <f>_xlfn.XLOOKUP(B:B,Sheet1!B:B,Sheet1!D:D,0)</f>
        <v>13622.13</v>
      </c>
      <c r="F298" s="238">
        <f>E298/D298-1</f>
        <v>-0.1245417737789204</v>
      </c>
    </row>
    <row r="299" spans="1:6" ht="16.5" customHeight="1">
      <c r="A299" s="236">
        <f t="shared" si="4"/>
        <v>7</v>
      </c>
      <c r="B299" s="200">
        <v>2040201</v>
      </c>
      <c r="C299" s="200" t="s">
        <v>81</v>
      </c>
      <c r="D299" s="237">
        <v>7236</v>
      </c>
      <c r="E299" s="237">
        <f>_xlfn.XLOOKUP(B:B,Sheet1!B:B,Sheet1!D:D,0)</f>
        <v>10636.97</v>
      </c>
      <c r="F299" s="238">
        <f>E299/D299-1</f>
        <v>0.4700069098949695</v>
      </c>
    </row>
    <row r="300" spans="1:6" ht="16.5" customHeight="1">
      <c r="A300" s="236">
        <f t="shared" si="4"/>
        <v>7</v>
      </c>
      <c r="B300" s="200">
        <v>2040202</v>
      </c>
      <c r="C300" s="200" t="s">
        <v>82</v>
      </c>
      <c r="D300" s="237">
        <v>6593</v>
      </c>
      <c r="E300" s="237">
        <f>_xlfn.XLOOKUP(B:B,Sheet1!B:B,Sheet1!D:D,0)</f>
        <v>2985.16</v>
      </c>
      <c r="F300" s="238">
        <f>E300/D300-1</f>
        <v>-0.5472228120734113</v>
      </c>
    </row>
    <row r="301" spans="1:6" ht="16.5" customHeight="1">
      <c r="A301" s="236">
        <f t="shared" si="4"/>
        <v>7</v>
      </c>
      <c r="B301" s="200">
        <v>2040203</v>
      </c>
      <c r="C301" s="200" t="s">
        <v>83</v>
      </c>
      <c r="D301" s="237">
        <v>0</v>
      </c>
      <c r="E301" s="237">
        <f>_xlfn.XLOOKUP(B:B,Sheet1!B:B,Sheet1!D:D,0)</f>
        <v>0</v>
      </c>
      <c r="F301" s="238"/>
    </row>
    <row r="302" spans="1:6" ht="16.5" customHeight="1">
      <c r="A302" s="236">
        <f t="shared" si="4"/>
        <v>7</v>
      </c>
      <c r="B302" s="200">
        <v>2040219</v>
      </c>
      <c r="C302" s="200" t="s">
        <v>122</v>
      </c>
      <c r="D302" s="237">
        <v>0</v>
      </c>
      <c r="E302" s="237">
        <f>_xlfn.XLOOKUP(B:B,Sheet1!B:B,Sheet1!D:D,0)</f>
        <v>0</v>
      </c>
      <c r="F302" s="238"/>
    </row>
    <row r="303" spans="1:6" ht="16.5" customHeight="1">
      <c r="A303" s="236">
        <f t="shared" si="4"/>
        <v>7</v>
      </c>
      <c r="B303" s="200">
        <v>2040220</v>
      </c>
      <c r="C303" s="200" t="s">
        <v>263</v>
      </c>
      <c r="D303" s="237">
        <v>48</v>
      </c>
      <c r="E303" s="237">
        <f>_xlfn.XLOOKUP(B:B,Sheet1!B:B,Sheet1!D:D,0)</f>
        <v>0</v>
      </c>
      <c r="F303" s="238">
        <f>E303/D303-1</f>
        <v>-1</v>
      </c>
    </row>
    <row r="304" spans="1:6" ht="16.5" customHeight="1">
      <c r="A304" s="236">
        <f t="shared" si="4"/>
        <v>7</v>
      </c>
      <c r="B304" s="200">
        <v>2040221</v>
      </c>
      <c r="C304" s="200" t="s">
        <v>264</v>
      </c>
      <c r="D304" s="237">
        <v>0</v>
      </c>
      <c r="E304" s="237">
        <f>_xlfn.XLOOKUP(B:B,Sheet1!B:B,Sheet1!D:D,0)</f>
        <v>0</v>
      </c>
      <c r="F304" s="238"/>
    </row>
    <row r="305" spans="1:6" ht="16.5" customHeight="1">
      <c r="A305" s="236">
        <f t="shared" si="4"/>
        <v>7</v>
      </c>
      <c r="B305" s="200">
        <v>2040222</v>
      </c>
      <c r="C305" s="200" t="s">
        <v>265</v>
      </c>
      <c r="D305" s="237">
        <v>0</v>
      </c>
      <c r="E305" s="237">
        <f>_xlfn.XLOOKUP(B:B,Sheet1!B:B,Sheet1!D:D,0)</f>
        <v>0</v>
      </c>
      <c r="F305" s="238"/>
    </row>
    <row r="306" spans="1:6" ht="16.5" customHeight="1">
      <c r="A306" s="236">
        <f t="shared" si="4"/>
        <v>7</v>
      </c>
      <c r="B306" s="200">
        <v>2040223</v>
      </c>
      <c r="C306" s="200" t="s">
        <v>266</v>
      </c>
      <c r="D306" s="237">
        <v>0</v>
      </c>
      <c r="E306" s="237">
        <f>_xlfn.XLOOKUP(B:B,Sheet1!B:B,Sheet1!D:D,0)</f>
        <v>0</v>
      </c>
      <c r="F306" s="238"/>
    </row>
    <row r="307" spans="1:6" ht="16.5" customHeight="1">
      <c r="A307" s="236">
        <f t="shared" si="4"/>
        <v>7</v>
      </c>
      <c r="B307" s="200">
        <v>2040250</v>
      </c>
      <c r="C307" s="200" t="s">
        <v>90</v>
      </c>
      <c r="D307" s="237">
        <v>0</v>
      </c>
      <c r="E307" s="237">
        <f>_xlfn.XLOOKUP(B:B,Sheet1!B:B,Sheet1!D:D,0)</f>
        <v>0</v>
      </c>
      <c r="F307" s="238"/>
    </row>
    <row r="308" spans="1:6" ht="16.5" customHeight="1">
      <c r="A308" s="236">
        <f t="shared" si="4"/>
        <v>7</v>
      </c>
      <c r="B308" s="200">
        <v>2040299</v>
      </c>
      <c r="C308" s="200" t="s">
        <v>267</v>
      </c>
      <c r="D308" s="237">
        <v>1683</v>
      </c>
      <c r="E308" s="237">
        <f>_xlfn.XLOOKUP(B:B,Sheet1!B:B,Sheet1!D:D,0)</f>
        <v>0</v>
      </c>
      <c r="F308" s="238">
        <f>E308/D308-1</f>
        <v>-1</v>
      </c>
    </row>
    <row r="309" spans="1:6" ht="16.5" customHeight="1">
      <c r="A309" s="236">
        <f t="shared" si="4"/>
        <v>5</v>
      </c>
      <c r="B309" s="200">
        <v>20403</v>
      </c>
      <c r="C309" s="194" t="s">
        <v>268</v>
      </c>
      <c r="D309" s="237">
        <f>SUM(D310:D315)</f>
        <v>0</v>
      </c>
      <c r="E309" s="237">
        <f>_xlfn.XLOOKUP(B:B,Sheet1!B:B,Sheet1!D:D,0)</f>
        <v>0</v>
      </c>
      <c r="F309" s="238"/>
    </row>
    <row r="310" spans="1:6" ht="16.5" customHeight="1">
      <c r="A310" s="236">
        <f t="shared" si="4"/>
        <v>7</v>
      </c>
      <c r="B310" s="200">
        <v>2040301</v>
      </c>
      <c r="C310" s="200" t="s">
        <v>81</v>
      </c>
      <c r="D310" s="237">
        <v>0</v>
      </c>
      <c r="E310" s="237">
        <f>_xlfn.XLOOKUP(B:B,Sheet1!B:B,Sheet1!D:D,0)</f>
        <v>0</v>
      </c>
      <c r="F310" s="238"/>
    </row>
    <row r="311" spans="1:6" ht="16.5" customHeight="1">
      <c r="A311" s="236">
        <f t="shared" si="4"/>
        <v>7</v>
      </c>
      <c r="B311" s="200">
        <v>2040302</v>
      </c>
      <c r="C311" s="200" t="s">
        <v>82</v>
      </c>
      <c r="D311" s="237">
        <v>0</v>
      </c>
      <c r="E311" s="237">
        <f>_xlfn.XLOOKUP(B:B,Sheet1!B:B,Sheet1!D:D,0)</f>
        <v>0</v>
      </c>
      <c r="F311" s="238"/>
    </row>
    <row r="312" spans="1:6" ht="16.5" customHeight="1">
      <c r="A312" s="236">
        <f t="shared" si="4"/>
        <v>7</v>
      </c>
      <c r="B312" s="200">
        <v>2040303</v>
      </c>
      <c r="C312" s="200" t="s">
        <v>83</v>
      </c>
      <c r="D312" s="237">
        <v>0</v>
      </c>
      <c r="E312" s="237">
        <f>_xlfn.XLOOKUP(B:B,Sheet1!B:B,Sheet1!D:D,0)</f>
        <v>0</v>
      </c>
      <c r="F312" s="238"/>
    </row>
    <row r="313" spans="1:6" ht="16.5" customHeight="1">
      <c r="A313" s="236">
        <f t="shared" si="4"/>
        <v>7</v>
      </c>
      <c r="B313" s="200">
        <v>2040304</v>
      </c>
      <c r="C313" s="200" t="s">
        <v>269</v>
      </c>
      <c r="D313" s="237">
        <v>0</v>
      </c>
      <c r="E313" s="237">
        <f>_xlfn.XLOOKUP(B:B,Sheet1!B:B,Sheet1!D:D,0)</f>
        <v>0</v>
      </c>
      <c r="F313" s="238"/>
    </row>
    <row r="314" spans="1:6" ht="16.5" customHeight="1">
      <c r="A314" s="236">
        <f t="shared" si="4"/>
        <v>7</v>
      </c>
      <c r="B314" s="200">
        <v>2040350</v>
      </c>
      <c r="C314" s="200" t="s">
        <v>90</v>
      </c>
      <c r="D314" s="237">
        <v>0</v>
      </c>
      <c r="E314" s="237">
        <f>_xlfn.XLOOKUP(B:B,Sheet1!B:B,Sheet1!D:D,0)</f>
        <v>0</v>
      </c>
      <c r="F314" s="238"/>
    </row>
    <row r="315" spans="1:6" ht="16.5" customHeight="1">
      <c r="A315" s="236">
        <f t="shared" si="4"/>
        <v>7</v>
      </c>
      <c r="B315" s="200">
        <v>2040399</v>
      </c>
      <c r="C315" s="200" t="s">
        <v>270</v>
      </c>
      <c r="D315" s="237">
        <v>0</v>
      </c>
      <c r="E315" s="237">
        <f>_xlfn.XLOOKUP(B:B,Sheet1!B:B,Sheet1!D:D,0)</f>
        <v>0</v>
      </c>
      <c r="F315" s="238"/>
    </row>
    <row r="316" spans="1:6" ht="16.5" customHeight="1">
      <c r="A316" s="236">
        <f t="shared" si="4"/>
        <v>5</v>
      </c>
      <c r="B316" s="200">
        <v>20404</v>
      </c>
      <c r="C316" s="194" t="s">
        <v>271</v>
      </c>
      <c r="D316" s="237">
        <f>SUM(D317:D323)</f>
        <v>90</v>
      </c>
      <c r="E316" s="237">
        <f>_xlfn.XLOOKUP(B:B,Sheet1!B:B,Sheet1!D:D,0)</f>
        <v>0</v>
      </c>
      <c r="F316" s="238">
        <f>E316/D316-1</f>
        <v>-1</v>
      </c>
    </row>
    <row r="317" spans="1:6" ht="16.5" customHeight="1">
      <c r="A317" s="236">
        <f t="shared" si="4"/>
        <v>7</v>
      </c>
      <c r="B317" s="200">
        <v>2040401</v>
      </c>
      <c r="C317" s="200" t="s">
        <v>81</v>
      </c>
      <c r="D317" s="237">
        <v>90</v>
      </c>
      <c r="E317" s="237">
        <f>_xlfn.XLOOKUP(B:B,Sheet1!B:B,Sheet1!D:D,0)</f>
        <v>0</v>
      </c>
      <c r="F317" s="238">
        <f>E317/D317-1</f>
        <v>-1</v>
      </c>
    </row>
    <row r="318" spans="1:6" ht="16.5" customHeight="1">
      <c r="A318" s="236">
        <f t="shared" si="4"/>
        <v>7</v>
      </c>
      <c r="B318" s="200">
        <v>2040402</v>
      </c>
      <c r="C318" s="200" t="s">
        <v>82</v>
      </c>
      <c r="D318" s="237">
        <v>0</v>
      </c>
      <c r="E318" s="237">
        <f>_xlfn.XLOOKUP(B:B,Sheet1!B:B,Sheet1!D:D,0)</f>
        <v>0</v>
      </c>
      <c r="F318" s="238"/>
    </row>
    <row r="319" spans="1:6" ht="16.5" customHeight="1">
      <c r="A319" s="236">
        <f t="shared" si="4"/>
        <v>7</v>
      </c>
      <c r="B319" s="200">
        <v>2040403</v>
      </c>
      <c r="C319" s="200" t="s">
        <v>83</v>
      </c>
      <c r="D319" s="237">
        <v>0</v>
      </c>
      <c r="E319" s="237">
        <f>_xlfn.XLOOKUP(B:B,Sheet1!B:B,Sheet1!D:D,0)</f>
        <v>0</v>
      </c>
      <c r="F319" s="238"/>
    </row>
    <row r="320" spans="1:6" ht="16.5" customHeight="1">
      <c r="A320" s="236">
        <f t="shared" si="4"/>
        <v>7</v>
      </c>
      <c r="B320" s="200">
        <v>2040409</v>
      </c>
      <c r="C320" s="200" t="s">
        <v>272</v>
      </c>
      <c r="D320" s="237">
        <v>0</v>
      </c>
      <c r="E320" s="237">
        <f>_xlfn.XLOOKUP(B:B,Sheet1!B:B,Sheet1!D:D,0)</f>
        <v>0</v>
      </c>
      <c r="F320" s="238"/>
    </row>
    <row r="321" spans="1:6" ht="16.5" customHeight="1">
      <c r="A321" s="236">
        <f t="shared" si="4"/>
        <v>7</v>
      </c>
      <c r="B321" s="200">
        <v>2040410</v>
      </c>
      <c r="C321" s="200" t="s">
        <v>273</v>
      </c>
      <c r="D321" s="237">
        <v>0</v>
      </c>
      <c r="E321" s="237">
        <f>_xlfn.XLOOKUP(B:B,Sheet1!B:B,Sheet1!D:D,0)</f>
        <v>0</v>
      </c>
      <c r="F321" s="238"/>
    </row>
    <row r="322" spans="1:6" ht="16.5" customHeight="1">
      <c r="A322" s="236">
        <f t="shared" si="4"/>
        <v>7</v>
      </c>
      <c r="B322" s="200">
        <v>2040450</v>
      </c>
      <c r="C322" s="200" t="s">
        <v>90</v>
      </c>
      <c r="D322" s="237">
        <v>0</v>
      </c>
      <c r="E322" s="237">
        <f>_xlfn.XLOOKUP(B:B,Sheet1!B:B,Sheet1!D:D,0)</f>
        <v>0</v>
      </c>
      <c r="F322" s="238"/>
    </row>
    <row r="323" spans="1:6" ht="16.5" customHeight="1">
      <c r="A323" s="236">
        <f t="shared" si="4"/>
        <v>7</v>
      </c>
      <c r="B323" s="200">
        <v>2040499</v>
      </c>
      <c r="C323" s="200" t="s">
        <v>274</v>
      </c>
      <c r="D323" s="237">
        <v>0</v>
      </c>
      <c r="E323" s="237">
        <f>_xlfn.XLOOKUP(B:B,Sheet1!B:B,Sheet1!D:D,0)</f>
        <v>0</v>
      </c>
      <c r="F323" s="238"/>
    </row>
    <row r="324" spans="1:6" ht="16.5" customHeight="1">
      <c r="A324" s="236">
        <f t="shared" si="4"/>
        <v>5</v>
      </c>
      <c r="B324" s="200">
        <v>20405</v>
      </c>
      <c r="C324" s="194" t="s">
        <v>275</v>
      </c>
      <c r="D324" s="237">
        <f>SUM(D325:D332)</f>
        <v>474</v>
      </c>
      <c r="E324" s="237">
        <f>_xlfn.XLOOKUP(B:B,Sheet1!B:B,Sheet1!D:D,0)</f>
        <v>0</v>
      </c>
      <c r="F324" s="238">
        <f>E324/D324-1</f>
        <v>-1</v>
      </c>
    </row>
    <row r="325" spans="1:6" ht="16.5" customHeight="1">
      <c r="A325" s="236">
        <f t="shared" si="4"/>
        <v>7</v>
      </c>
      <c r="B325" s="200">
        <v>2040501</v>
      </c>
      <c r="C325" s="200" t="s">
        <v>81</v>
      </c>
      <c r="D325" s="237">
        <v>474</v>
      </c>
      <c r="E325" s="237">
        <f>_xlfn.XLOOKUP(B:B,Sheet1!B:B,Sheet1!D:D,0)</f>
        <v>0</v>
      </c>
      <c r="F325" s="238">
        <f>E325/D325-1</f>
        <v>-1</v>
      </c>
    </row>
    <row r="326" spans="1:6" ht="16.5" customHeight="1">
      <c r="A326" s="236">
        <f t="shared" si="4"/>
        <v>7</v>
      </c>
      <c r="B326" s="200">
        <v>2040502</v>
      </c>
      <c r="C326" s="200" t="s">
        <v>82</v>
      </c>
      <c r="D326" s="237">
        <v>0</v>
      </c>
      <c r="E326" s="237">
        <f>_xlfn.XLOOKUP(B:B,Sheet1!B:B,Sheet1!D:D,0)</f>
        <v>0</v>
      </c>
      <c r="F326" s="238"/>
    </row>
    <row r="327" spans="1:6" ht="16.5" customHeight="1">
      <c r="A327" s="236">
        <f aca="true" t="shared" si="6" ref="A327:A390">LEN(B327)</f>
        <v>7</v>
      </c>
      <c r="B327" s="200">
        <v>2040503</v>
      </c>
      <c r="C327" s="200" t="s">
        <v>83</v>
      </c>
      <c r="D327" s="237">
        <v>0</v>
      </c>
      <c r="E327" s="237">
        <f>_xlfn.XLOOKUP(B:B,Sheet1!B:B,Sheet1!D:D,0)</f>
        <v>0</v>
      </c>
      <c r="F327" s="238"/>
    </row>
    <row r="328" spans="1:6" ht="16.5" customHeight="1">
      <c r="A328" s="236">
        <f t="shared" si="6"/>
        <v>7</v>
      </c>
      <c r="B328" s="200">
        <v>2040504</v>
      </c>
      <c r="C328" s="200" t="s">
        <v>276</v>
      </c>
      <c r="D328" s="237">
        <v>0</v>
      </c>
      <c r="E328" s="237">
        <f>_xlfn.XLOOKUP(B:B,Sheet1!B:B,Sheet1!D:D,0)</f>
        <v>0</v>
      </c>
      <c r="F328" s="238"/>
    </row>
    <row r="329" spans="1:6" ht="16.5" customHeight="1">
      <c r="A329" s="236">
        <f t="shared" si="6"/>
        <v>7</v>
      </c>
      <c r="B329" s="200">
        <v>2040505</v>
      </c>
      <c r="C329" s="200" t="s">
        <v>277</v>
      </c>
      <c r="D329" s="237">
        <v>0</v>
      </c>
      <c r="E329" s="237">
        <f>_xlfn.XLOOKUP(B:B,Sheet1!B:B,Sheet1!D:D,0)</f>
        <v>0</v>
      </c>
      <c r="F329" s="238"/>
    </row>
    <row r="330" spans="1:6" ht="16.5" customHeight="1">
      <c r="A330" s="236">
        <f t="shared" si="6"/>
        <v>7</v>
      </c>
      <c r="B330" s="200">
        <v>2040506</v>
      </c>
      <c r="C330" s="200" t="s">
        <v>278</v>
      </c>
      <c r="D330" s="237">
        <v>0</v>
      </c>
      <c r="E330" s="237">
        <f>_xlfn.XLOOKUP(B:B,Sheet1!B:B,Sheet1!D:D,0)</f>
        <v>0</v>
      </c>
      <c r="F330" s="238"/>
    </row>
    <row r="331" spans="1:6" ht="16.5" customHeight="1">
      <c r="A331" s="236">
        <f t="shared" si="6"/>
        <v>7</v>
      </c>
      <c r="B331" s="200">
        <v>2040550</v>
      </c>
      <c r="C331" s="200" t="s">
        <v>90</v>
      </c>
      <c r="D331" s="237">
        <v>0</v>
      </c>
      <c r="E331" s="237">
        <f>_xlfn.XLOOKUP(B:B,Sheet1!B:B,Sheet1!D:D,0)</f>
        <v>0</v>
      </c>
      <c r="F331" s="238"/>
    </row>
    <row r="332" spans="1:6" ht="16.5" customHeight="1">
      <c r="A332" s="236">
        <f t="shared" si="6"/>
        <v>7</v>
      </c>
      <c r="B332" s="200">
        <v>2040599</v>
      </c>
      <c r="C332" s="200" t="s">
        <v>279</v>
      </c>
      <c r="D332" s="237">
        <v>0</v>
      </c>
      <c r="E332" s="237">
        <f>_xlfn.XLOOKUP(B:B,Sheet1!B:B,Sheet1!D:D,0)</f>
        <v>0</v>
      </c>
      <c r="F332" s="238"/>
    </row>
    <row r="333" spans="1:6" ht="16.5" customHeight="1">
      <c r="A333" s="236">
        <f t="shared" si="6"/>
        <v>5</v>
      </c>
      <c r="B333" s="200">
        <v>20406</v>
      </c>
      <c r="C333" s="194" t="s">
        <v>280</v>
      </c>
      <c r="D333" s="237">
        <f>SUM(D334:D346)</f>
        <v>1641</v>
      </c>
      <c r="E333" s="237">
        <f>_xlfn.XLOOKUP(B:B,Sheet1!B:B,Sheet1!D:D,0)</f>
        <v>1600.73</v>
      </c>
      <c r="F333" s="238">
        <f>E333/D333-1</f>
        <v>-0.024539914686167008</v>
      </c>
    </row>
    <row r="334" spans="1:6" ht="16.5" customHeight="1">
      <c r="A334" s="236">
        <f t="shared" si="6"/>
        <v>7</v>
      </c>
      <c r="B334" s="200">
        <v>2040601</v>
      </c>
      <c r="C334" s="200" t="s">
        <v>81</v>
      </c>
      <c r="D334" s="237">
        <v>1203</v>
      </c>
      <c r="E334" s="237">
        <f>_xlfn.XLOOKUP(B:B,Sheet1!B:B,Sheet1!D:D,0)</f>
        <v>1220.73</v>
      </c>
      <c r="F334" s="238">
        <f>E334/D334-1</f>
        <v>0.014738154613466392</v>
      </c>
    </row>
    <row r="335" spans="1:6" ht="16.5" customHeight="1">
      <c r="A335" s="236">
        <f t="shared" si="6"/>
        <v>7</v>
      </c>
      <c r="B335" s="200">
        <v>2040602</v>
      </c>
      <c r="C335" s="200" t="s">
        <v>82</v>
      </c>
      <c r="D335" s="237">
        <v>248</v>
      </c>
      <c r="E335" s="237">
        <f>_xlfn.XLOOKUP(B:B,Sheet1!B:B,Sheet1!D:D,0)</f>
        <v>45</v>
      </c>
      <c r="F335" s="238">
        <f>E335/D335-1</f>
        <v>-0.8185483870967742</v>
      </c>
    </row>
    <row r="336" spans="1:6" ht="16.5" customHeight="1">
      <c r="A336" s="236">
        <f t="shared" si="6"/>
        <v>7</v>
      </c>
      <c r="B336" s="200">
        <v>2040603</v>
      </c>
      <c r="C336" s="200" t="s">
        <v>83</v>
      </c>
      <c r="D336" s="237">
        <v>0</v>
      </c>
      <c r="E336" s="237">
        <f>_xlfn.XLOOKUP(B:B,Sheet1!B:B,Sheet1!D:D,0)</f>
        <v>0</v>
      </c>
      <c r="F336" s="238"/>
    </row>
    <row r="337" spans="1:6" ht="16.5" customHeight="1">
      <c r="A337" s="236">
        <f t="shared" si="6"/>
        <v>7</v>
      </c>
      <c r="B337" s="200">
        <v>2040604</v>
      </c>
      <c r="C337" s="200" t="s">
        <v>281</v>
      </c>
      <c r="D337" s="237">
        <v>0</v>
      </c>
      <c r="E337" s="237">
        <f>_xlfn.XLOOKUP(B:B,Sheet1!B:B,Sheet1!D:D,0)</f>
        <v>0</v>
      </c>
      <c r="F337" s="238"/>
    </row>
    <row r="338" spans="1:6" ht="16.5" customHeight="1">
      <c r="A338" s="236">
        <f t="shared" si="6"/>
        <v>7</v>
      </c>
      <c r="B338" s="200">
        <v>2040605</v>
      </c>
      <c r="C338" s="200" t="s">
        <v>282</v>
      </c>
      <c r="D338" s="237">
        <v>34</v>
      </c>
      <c r="E338" s="237">
        <f>_xlfn.XLOOKUP(B:B,Sheet1!B:B,Sheet1!D:D,0)</f>
        <v>100</v>
      </c>
      <c r="F338" s="238">
        <f>E338/D338-1</f>
        <v>1.9411764705882355</v>
      </c>
    </row>
    <row r="339" spans="1:6" ht="16.5" customHeight="1">
      <c r="A339" s="236">
        <f t="shared" si="6"/>
        <v>7</v>
      </c>
      <c r="B339" s="200">
        <v>2040606</v>
      </c>
      <c r="C339" s="200" t="s">
        <v>283</v>
      </c>
      <c r="D339" s="237">
        <v>6</v>
      </c>
      <c r="E339" s="237">
        <f>_xlfn.XLOOKUP(B:B,Sheet1!B:B,Sheet1!D:D,0)</f>
        <v>0</v>
      </c>
      <c r="F339" s="238">
        <f>E339/D339-1</f>
        <v>-1</v>
      </c>
    </row>
    <row r="340" spans="1:6" ht="16.5" customHeight="1">
      <c r="A340" s="236">
        <f t="shared" si="6"/>
        <v>7</v>
      </c>
      <c r="B340" s="200">
        <v>2040607</v>
      </c>
      <c r="C340" s="200" t="s">
        <v>284</v>
      </c>
      <c r="D340" s="237">
        <v>10</v>
      </c>
      <c r="E340" s="237">
        <f>_xlfn.XLOOKUP(B:B,Sheet1!B:B,Sheet1!D:D,0)</f>
        <v>0</v>
      </c>
      <c r="F340" s="238">
        <f>E340/D340-1</f>
        <v>-1</v>
      </c>
    </row>
    <row r="341" spans="1:6" ht="16.5" customHeight="1">
      <c r="A341" s="236">
        <f t="shared" si="6"/>
        <v>7</v>
      </c>
      <c r="B341" s="200">
        <v>2040608</v>
      </c>
      <c r="C341" s="200" t="s">
        <v>285</v>
      </c>
      <c r="D341" s="237">
        <v>0</v>
      </c>
      <c r="E341" s="237">
        <f>_xlfn.XLOOKUP(B:B,Sheet1!B:B,Sheet1!D:D,0)</f>
        <v>0</v>
      </c>
      <c r="F341" s="238"/>
    </row>
    <row r="342" spans="1:6" ht="16.5" customHeight="1">
      <c r="A342" s="236">
        <f t="shared" si="6"/>
        <v>7</v>
      </c>
      <c r="B342" s="200">
        <v>2040610</v>
      </c>
      <c r="C342" s="200" t="s">
        <v>286</v>
      </c>
      <c r="D342" s="237">
        <v>90</v>
      </c>
      <c r="E342" s="237">
        <f>_xlfn.XLOOKUP(B:B,Sheet1!B:B,Sheet1!D:D,0)</f>
        <v>75</v>
      </c>
      <c r="F342" s="238">
        <f>E342/D342-1</f>
        <v>-0.16666666666666663</v>
      </c>
    </row>
    <row r="343" spans="1:6" ht="16.5" customHeight="1">
      <c r="A343" s="236">
        <f t="shared" si="6"/>
        <v>7</v>
      </c>
      <c r="B343" s="200">
        <v>2040612</v>
      </c>
      <c r="C343" s="200" t="s">
        <v>287</v>
      </c>
      <c r="D343" s="237">
        <v>10</v>
      </c>
      <c r="E343" s="237">
        <f>_xlfn.XLOOKUP(B:B,Sheet1!B:B,Sheet1!D:D,0)</f>
        <v>100</v>
      </c>
      <c r="F343" s="238">
        <f>E343/D343-1</f>
        <v>9</v>
      </c>
    </row>
    <row r="344" spans="1:6" ht="16.5" customHeight="1">
      <c r="A344" s="236">
        <f t="shared" si="6"/>
        <v>7</v>
      </c>
      <c r="B344" s="200">
        <v>2040613</v>
      </c>
      <c r="C344" s="200" t="s">
        <v>122</v>
      </c>
      <c r="D344" s="237">
        <v>0</v>
      </c>
      <c r="E344" s="237">
        <f>_xlfn.XLOOKUP(B:B,Sheet1!B:B,Sheet1!D:D,0)</f>
        <v>0</v>
      </c>
      <c r="F344" s="238"/>
    </row>
    <row r="345" spans="1:6" ht="16.5" customHeight="1">
      <c r="A345" s="236">
        <f t="shared" si="6"/>
        <v>7</v>
      </c>
      <c r="B345" s="200">
        <v>2040650</v>
      </c>
      <c r="C345" s="200" t="s">
        <v>90</v>
      </c>
      <c r="D345" s="237">
        <v>0</v>
      </c>
      <c r="E345" s="237">
        <f>_xlfn.XLOOKUP(B:B,Sheet1!B:B,Sheet1!D:D,0)</f>
        <v>0</v>
      </c>
      <c r="F345" s="238"/>
    </row>
    <row r="346" spans="1:6" ht="16.5" customHeight="1">
      <c r="A346" s="236">
        <f t="shared" si="6"/>
        <v>7</v>
      </c>
      <c r="B346" s="200">
        <v>2040699</v>
      </c>
      <c r="C346" s="200" t="s">
        <v>288</v>
      </c>
      <c r="D346" s="237">
        <v>40</v>
      </c>
      <c r="E346" s="237">
        <f>_xlfn.XLOOKUP(B:B,Sheet1!B:B,Sheet1!D:D,0)</f>
        <v>60</v>
      </c>
      <c r="F346" s="238">
        <f>E346/D346-1</f>
        <v>0.5</v>
      </c>
    </row>
    <row r="347" spans="1:6" ht="16.5" customHeight="1">
      <c r="A347" s="236">
        <f t="shared" si="6"/>
        <v>5</v>
      </c>
      <c r="B347" s="200">
        <v>20407</v>
      </c>
      <c r="C347" s="194" t="s">
        <v>289</v>
      </c>
      <c r="D347" s="237">
        <f>SUM(D348:D356)</f>
        <v>23</v>
      </c>
      <c r="E347" s="237">
        <f>_xlfn.XLOOKUP(B:B,Sheet1!B:B,Sheet1!D:D,0)</f>
        <v>0</v>
      </c>
      <c r="F347" s="238">
        <f>E347/D347-1</f>
        <v>-1</v>
      </c>
    </row>
    <row r="348" spans="1:6" ht="16.5" customHeight="1">
      <c r="A348" s="236">
        <f t="shared" si="6"/>
        <v>7</v>
      </c>
      <c r="B348" s="200">
        <v>2040701</v>
      </c>
      <c r="C348" s="200" t="s">
        <v>81</v>
      </c>
      <c r="D348" s="237">
        <v>0</v>
      </c>
      <c r="E348" s="237">
        <f>_xlfn.XLOOKUP(B:B,Sheet1!B:B,Sheet1!D:D,0)</f>
        <v>0</v>
      </c>
      <c r="F348" s="238"/>
    </row>
    <row r="349" spans="1:6" ht="16.5" customHeight="1">
      <c r="A349" s="236">
        <f t="shared" si="6"/>
        <v>7</v>
      </c>
      <c r="B349" s="200">
        <v>2040702</v>
      </c>
      <c r="C349" s="200" t="s">
        <v>82</v>
      </c>
      <c r="D349" s="237">
        <v>23</v>
      </c>
      <c r="E349" s="237">
        <f>_xlfn.XLOOKUP(B:B,Sheet1!B:B,Sheet1!D:D,0)</f>
        <v>0</v>
      </c>
      <c r="F349" s="238">
        <f>E349/D349-1</f>
        <v>-1</v>
      </c>
    </row>
    <row r="350" spans="1:6" ht="16.5" customHeight="1">
      <c r="A350" s="236">
        <f t="shared" si="6"/>
        <v>7</v>
      </c>
      <c r="B350" s="200">
        <v>2040703</v>
      </c>
      <c r="C350" s="200" t="s">
        <v>83</v>
      </c>
      <c r="D350" s="237">
        <v>0</v>
      </c>
      <c r="E350" s="237">
        <f>_xlfn.XLOOKUP(B:B,Sheet1!B:B,Sheet1!D:D,0)</f>
        <v>0</v>
      </c>
      <c r="F350" s="238"/>
    </row>
    <row r="351" spans="1:6" ht="16.5" customHeight="1">
      <c r="A351" s="236">
        <f t="shared" si="6"/>
        <v>7</v>
      </c>
      <c r="B351" s="200">
        <v>2040704</v>
      </c>
      <c r="C351" s="200" t="s">
        <v>290</v>
      </c>
      <c r="D351" s="237">
        <v>0</v>
      </c>
      <c r="E351" s="237">
        <f>_xlfn.XLOOKUP(B:B,Sheet1!B:B,Sheet1!D:D,0)</f>
        <v>0</v>
      </c>
      <c r="F351" s="238"/>
    </row>
    <row r="352" spans="1:6" ht="16.5" customHeight="1">
      <c r="A352" s="236">
        <f t="shared" si="6"/>
        <v>7</v>
      </c>
      <c r="B352" s="200">
        <v>2040705</v>
      </c>
      <c r="C352" s="200" t="s">
        <v>291</v>
      </c>
      <c r="D352" s="237">
        <v>0</v>
      </c>
      <c r="E352" s="237">
        <f>_xlfn.XLOOKUP(B:B,Sheet1!B:B,Sheet1!D:D,0)</f>
        <v>0</v>
      </c>
      <c r="F352" s="238"/>
    </row>
    <row r="353" spans="1:6" ht="16.5" customHeight="1">
      <c r="A353" s="236">
        <f t="shared" si="6"/>
        <v>7</v>
      </c>
      <c r="B353" s="200">
        <v>2040706</v>
      </c>
      <c r="C353" s="200" t="s">
        <v>292</v>
      </c>
      <c r="D353" s="237">
        <v>0</v>
      </c>
      <c r="E353" s="237">
        <f>_xlfn.XLOOKUP(B:B,Sheet1!B:B,Sheet1!D:D,0)</f>
        <v>0</v>
      </c>
      <c r="F353" s="238"/>
    </row>
    <row r="354" spans="1:6" ht="16.5" customHeight="1">
      <c r="A354" s="236">
        <f t="shared" si="6"/>
        <v>7</v>
      </c>
      <c r="B354" s="200">
        <v>2040707</v>
      </c>
      <c r="C354" s="200" t="s">
        <v>122</v>
      </c>
      <c r="D354" s="237">
        <v>0</v>
      </c>
      <c r="E354" s="237">
        <f>_xlfn.XLOOKUP(B:B,Sheet1!B:B,Sheet1!D:D,0)</f>
        <v>0</v>
      </c>
      <c r="F354" s="238"/>
    </row>
    <row r="355" spans="1:6" ht="16.5" customHeight="1">
      <c r="A355" s="236">
        <f t="shared" si="6"/>
        <v>7</v>
      </c>
      <c r="B355" s="200">
        <v>2040750</v>
      </c>
      <c r="C355" s="200" t="s">
        <v>90</v>
      </c>
      <c r="D355" s="237">
        <v>0</v>
      </c>
      <c r="E355" s="237">
        <f>_xlfn.XLOOKUP(B:B,Sheet1!B:B,Sheet1!D:D,0)</f>
        <v>0</v>
      </c>
      <c r="F355" s="238"/>
    </row>
    <row r="356" spans="1:6" ht="16.5" customHeight="1">
      <c r="A356" s="236">
        <f t="shared" si="6"/>
        <v>7</v>
      </c>
      <c r="B356" s="200">
        <v>2040799</v>
      </c>
      <c r="C356" s="200" t="s">
        <v>293</v>
      </c>
      <c r="D356" s="237">
        <v>0</v>
      </c>
      <c r="E356" s="237">
        <f>_xlfn.XLOOKUP(B:B,Sheet1!B:B,Sheet1!D:D,0)</f>
        <v>0</v>
      </c>
      <c r="F356" s="238"/>
    </row>
    <row r="357" spans="1:6" ht="16.5" customHeight="1">
      <c r="A357" s="236">
        <f t="shared" si="6"/>
        <v>5</v>
      </c>
      <c r="B357" s="200">
        <v>20408</v>
      </c>
      <c r="C357" s="194" t="s">
        <v>294</v>
      </c>
      <c r="D357" s="237">
        <f>SUM(D358:D366)</f>
        <v>0</v>
      </c>
      <c r="E357" s="237">
        <f>_xlfn.XLOOKUP(B:B,Sheet1!B:B,Sheet1!D:D,0)</f>
        <v>0</v>
      </c>
      <c r="F357" s="238"/>
    </row>
    <row r="358" spans="1:6" ht="16.5" customHeight="1">
      <c r="A358" s="236">
        <f t="shared" si="6"/>
        <v>7</v>
      </c>
      <c r="B358" s="200">
        <v>2040801</v>
      </c>
      <c r="C358" s="200" t="s">
        <v>81</v>
      </c>
      <c r="D358" s="237">
        <v>0</v>
      </c>
      <c r="E358" s="237">
        <f>_xlfn.XLOOKUP(B:B,Sheet1!B:B,Sheet1!D:D,0)</f>
        <v>0</v>
      </c>
      <c r="F358" s="238"/>
    </row>
    <row r="359" spans="1:6" ht="16.5" customHeight="1">
      <c r="A359" s="236">
        <f t="shared" si="6"/>
        <v>7</v>
      </c>
      <c r="B359" s="200">
        <v>2040802</v>
      </c>
      <c r="C359" s="200" t="s">
        <v>82</v>
      </c>
      <c r="D359" s="237">
        <v>0</v>
      </c>
      <c r="E359" s="237">
        <f>_xlfn.XLOOKUP(B:B,Sheet1!B:B,Sheet1!D:D,0)</f>
        <v>0</v>
      </c>
      <c r="F359" s="238"/>
    </row>
    <row r="360" spans="1:6" ht="16.5" customHeight="1">
      <c r="A360" s="236">
        <f t="shared" si="6"/>
        <v>7</v>
      </c>
      <c r="B360" s="200">
        <v>2040803</v>
      </c>
      <c r="C360" s="200" t="s">
        <v>83</v>
      </c>
      <c r="D360" s="237">
        <v>0</v>
      </c>
      <c r="E360" s="237">
        <f>_xlfn.XLOOKUP(B:B,Sheet1!B:B,Sheet1!D:D,0)</f>
        <v>0</v>
      </c>
      <c r="F360" s="238"/>
    </row>
    <row r="361" spans="1:6" ht="16.5" customHeight="1">
      <c r="A361" s="236">
        <f t="shared" si="6"/>
        <v>7</v>
      </c>
      <c r="B361" s="200">
        <v>2040804</v>
      </c>
      <c r="C361" s="200" t="s">
        <v>295</v>
      </c>
      <c r="D361" s="237">
        <v>0</v>
      </c>
      <c r="E361" s="237">
        <f>_xlfn.XLOOKUP(B:B,Sheet1!B:B,Sheet1!D:D,0)</f>
        <v>0</v>
      </c>
      <c r="F361" s="238"/>
    </row>
    <row r="362" spans="1:6" ht="16.5" customHeight="1">
      <c r="A362" s="236">
        <f t="shared" si="6"/>
        <v>7</v>
      </c>
      <c r="B362" s="200">
        <v>2040805</v>
      </c>
      <c r="C362" s="200" t="s">
        <v>296</v>
      </c>
      <c r="D362" s="237">
        <v>0</v>
      </c>
      <c r="E362" s="237">
        <f>_xlfn.XLOOKUP(B:B,Sheet1!B:B,Sheet1!D:D,0)</f>
        <v>0</v>
      </c>
      <c r="F362" s="238"/>
    </row>
    <row r="363" spans="1:6" ht="16.5" customHeight="1">
      <c r="A363" s="236">
        <f t="shared" si="6"/>
        <v>7</v>
      </c>
      <c r="B363" s="200">
        <v>2040806</v>
      </c>
      <c r="C363" s="200" t="s">
        <v>297</v>
      </c>
      <c r="D363" s="237">
        <v>0</v>
      </c>
      <c r="E363" s="237">
        <f>_xlfn.XLOOKUP(B:B,Sheet1!B:B,Sheet1!D:D,0)</f>
        <v>0</v>
      </c>
      <c r="F363" s="238"/>
    </row>
    <row r="364" spans="1:6" ht="16.5" customHeight="1">
      <c r="A364" s="236">
        <f t="shared" si="6"/>
        <v>7</v>
      </c>
      <c r="B364" s="200">
        <v>2040807</v>
      </c>
      <c r="C364" s="200" t="s">
        <v>122</v>
      </c>
      <c r="D364" s="237">
        <v>0</v>
      </c>
      <c r="E364" s="237">
        <f>_xlfn.XLOOKUP(B:B,Sheet1!B:B,Sheet1!D:D,0)</f>
        <v>0</v>
      </c>
      <c r="F364" s="238"/>
    </row>
    <row r="365" spans="1:6" ht="16.5" customHeight="1">
      <c r="A365" s="236">
        <f t="shared" si="6"/>
        <v>7</v>
      </c>
      <c r="B365" s="200">
        <v>2040850</v>
      </c>
      <c r="C365" s="200" t="s">
        <v>90</v>
      </c>
      <c r="D365" s="237">
        <v>0</v>
      </c>
      <c r="E365" s="237">
        <f>_xlfn.XLOOKUP(B:B,Sheet1!B:B,Sheet1!D:D,0)</f>
        <v>0</v>
      </c>
      <c r="F365" s="238"/>
    </row>
    <row r="366" spans="1:6" ht="16.5" customHeight="1">
      <c r="A366" s="236">
        <f t="shared" si="6"/>
        <v>7</v>
      </c>
      <c r="B366" s="200">
        <v>2040899</v>
      </c>
      <c r="C366" s="200" t="s">
        <v>298</v>
      </c>
      <c r="D366" s="237">
        <v>0</v>
      </c>
      <c r="E366" s="237">
        <f>_xlfn.XLOOKUP(B:B,Sheet1!B:B,Sheet1!D:D,0)</f>
        <v>0</v>
      </c>
      <c r="F366" s="238"/>
    </row>
    <row r="367" spans="1:6" ht="16.5" customHeight="1">
      <c r="A367" s="236">
        <f t="shared" si="6"/>
        <v>5</v>
      </c>
      <c r="B367" s="200">
        <v>20409</v>
      </c>
      <c r="C367" s="194" t="s">
        <v>299</v>
      </c>
      <c r="D367" s="237">
        <f>SUM(D368:D374)</f>
        <v>0</v>
      </c>
      <c r="E367" s="237">
        <f>_xlfn.XLOOKUP(B:B,Sheet1!B:B,Sheet1!D:D,0)</f>
        <v>0</v>
      </c>
      <c r="F367" s="238"/>
    </row>
    <row r="368" spans="1:6" ht="16.5" customHeight="1">
      <c r="A368" s="236">
        <f t="shared" si="6"/>
        <v>7</v>
      </c>
      <c r="B368" s="200">
        <v>2040901</v>
      </c>
      <c r="C368" s="200" t="s">
        <v>81</v>
      </c>
      <c r="D368" s="237">
        <v>0</v>
      </c>
      <c r="E368" s="237">
        <f>_xlfn.XLOOKUP(B:B,Sheet1!B:B,Sheet1!D:D,0)</f>
        <v>0</v>
      </c>
      <c r="F368" s="238"/>
    </row>
    <row r="369" spans="1:6" ht="16.5" customHeight="1">
      <c r="A369" s="236">
        <f t="shared" si="6"/>
        <v>7</v>
      </c>
      <c r="B369" s="200">
        <v>2040902</v>
      </c>
      <c r="C369" s="200" t="s">
        <v>82</v>
      </c>
      <c r="D369" s="237">
        <v>0</v>
      </c>
      <c r="E369" s="237">
        <f>_xlfn.XLOOKUP(B:B,Sheet1!B:B,Sheet1!D:D,0)</f>
        <v>0</v>
      </c>
      <c r="F369" s="238"/>
    </row>
    <row r="370" spans="1:6" ht="16.5" customHeight="1">
      <c r="A370" s="236">
        <f t="shared" si="6"/>
        <v>7</v>
      </c>
      <c r="B370" s="200">
        <v>2040903</v>
      </c>
      <c r="C370" s="200" t="s">
        <v>83</v>
      </c>
      <c r="D370" s="237">
        <v>0</v>
      </c>
      <c r="E370" s="237">
        <f>_xlfn.XLOOKUP(B:B,Sheet1!B:B,Sheet1!D:D,0)</f>
        <v>0</v>
      </c>
      <c r="F370" s="238"/>
    </row>
    <row r="371" spans="1:6" ht="16.5" customHeight="1">
      <c r="A371" s="236">
        <f t="shared" si="6"/>
        <v>7</v>
      </c>
      <c r="B371" s="200">
        <v>2040904</v>
      </c>
      <c r="C371" s="200" t="s">
        <v>300</v>
      </c>
      <c r="D371" s="237">
        <v>0</v>
      </c>
      <c r="E371" s="237">
        <f>_xlfn.XLOOKUP(B:B,Sheet1!B:B,Sheet1!D:D,0)</f>
        <v>0</v>
      </c>
      <c r="F371" s="238"/>
    </row>
    <row r="372" spans="1:6" ht="16.5" customHeight="1">
      <c r="A372" s="236">
        <f t="shared" si="6"/>
        <v>7</v>
      </c>
      <c r="B372" s="200">
        <v>2040905</v>
      </c>
      <c r="C372" s="200" t="s">
        <v>301</v>
      </c>
      <c r="D372" s="237">
        <v>0</v>
      </c>
      <c r="E372" s="237">
        <f>_xlfn.XLOOKUP(B:B,Sheet1!B:B,Sheet1!D:D,0)</f>
        <v>0</v>
      </c>
      <c r="F372" s="238"/>
    </row>
    <row r="373" spans="1:6" ht="16.5" customHeight="1">
      <c r="A373" s="236">
        <f t="shared" si="6"/>
        <v>7</v>
      </c>
      <c r="B373" s="200">
        <v>2040950</v>
      </c>
      <c r="C373" s="200" t="s">
        <v>90</v>
      </c>
      <c r="D373" s="237">
        <v>0</v>
      </c>
      <c r="E373" s="237">
        <f>_xlfn.XLOOKUP(B:B,Sheet1!B:B,Sheet1!D:D,0)</f>
        <v>0</v>
      </c>
      <c r="F373" s="238"/>
    </row>
    <row r="374" spans="1:6" ht="16.5" customHeight="1">
      <c r="A374" s="236">
        <f t="shared" si="6"/>
        <v>7</v>
      </c>
      <c r="B374" s="200">
        <v>2040999</v>
      </c>
      <c r="C374" s="200" t="s">
        <v>302</v>
      </c>
      <c r="D374" s="237">
        <v>0</v>
      </c>
      <c r="E374" s="237">
        <f>_xlfn.XLOOKUP(B:B,Sheet1!B:B,Sheet1!D:D,0)</f>
        <v>0</v>
      </c>
      <c r="F374" s="238"/>
    </row>
    <row r="375" spans="1:6" ht="16.5" customHeight="1">
      <c r="A375" s="236">
        <f t="shared" si="6"/>
        <v>5</v>
      </c>
      <c r="B375" s="200">
        <v>20410</v>
      </c>
      <c r="C375" s="194" t="s">
        <v>303</v>
      </c>
      <c r="D375" s="237">
        <f>SUM(D376:D380)</f>
        <v>0</v>
      </c>
      <c r="E375" s="237">
        <f>_xlfn.XLOOKUP(B:B,Sheet1!B:B,Sheet1!D:D,0)</f>
        <v>0</v>
      </c>
      <c r="F375" s="238"/>
    </row>
    <row r="376" spans="1:6" ht="16.5" customHeight="1">
      <c r="A376" s="236">
        <f t="shared" si="6"/>
        <v>7</v>
      </c>
      <c r="B376" s="200">
        <v>2041001</v>
      </c>
      <c r="C376" s="200" t="s">
        <v>81</v>
      </c>
      <c r="D376" s="237">
        <v>0</v>
      </c>
      <c r="E376" s="237">
        <f>_xlfn.XLOOKUP(B:B,Sheet1!B:B,Sheet1!D:D,0)</f>
        <v>0</v>
      </c>
      <c r="F376" s="238"/>
    </row>
    <row r="377" spans="1:6" ht="16.5" customHeight="1">
      <c r="A377" s="236">
        <f t="shared" si="6"/>
        <v>7</v>
      </c>
      <c r="B377" s="200">
        <v>2041002</v>
      </c>
      <c r="C377" s="200" t="s">
        <v>82</v>
      </c>
      <c r="D377" s="237">
        <v>0</v>
      </c>
      <c r="E377" s="237">
        <f>_xlfn.XLOOKUP(B:B,Sheet1!B:B,Sheet1!D:D,0)</f>
        <v>0</v>
      </c>
      <c r="F377" s="238"/>
    </row>
    <row r="378" spans="1:6" ht="16.5" customHeight="1">
      <c r="A378" s="236">
        <f t="shared" si="6"/>
        <v>7</v>
      </c>
      <c r="B378" s="200">
        <v>2041006</v>
      </c>
      <c r="C378" s="200" t="s">
        <v>122</v>
      </c>
      <c r="D378" s="237">
        <v>0</v>
      </c>
      <c r="E378" s="237">
        <f>_xlfn.XLOOKUP(B:B,Sheet1!B:B,Sheet1!D:D,0)</f>
        <v>0</v>
      </c>
      <c r="F378" s="238"/>
    </row>
    <row r="379" spans="1:6" ht="16.5" customHeight="1">
      <c r="A379" s="236">
        <f t="shared" si="6"/>
        <v>7</v>
      </c>
      <c r="B379" s="200">
        <v>2041007</v>
      </c>
      <c r="C379" s="200" t="s">
        <v>304</v>
      </c>
      <c r="D379" s="237">
        <v>0</v>
      </c>
      <c r="E379" s="237">
        <f>_xlfn.XLOOKUP(B:B,Sheet1!B:B,Sheet1!D:D,0)</f>
        <v>0</v>
      </c>
      <c r="F379" s="238"/>
    </row>
    <row r="380" spans="1:6" ht="16.5" customHeight="1">
      <c r="A380" s="236">
        <f t="shared" si="6"/>
        <v>7</v>
      </c>
      <c r="B380" s="200">
        <v>2041099</v>
      </c>
      <c r="C380" s="200" t="s">
        <v>305</v>
      </c>
      <c r="D380" s="237">
        <v>0</v>
      </c>
      <c r="E380" s="237">
        <f>_xlfn.XLOOKUP(B:B,Sheet1!B:B,Sheet1!D:D,0)</f>
        <v>0</v>
      </c>
      <c r="F380" s="238"/>
    </row>
    <row r="381" spans="1:6" ht="16.5" customHeight="1">
      <c r="A381" s="236">
        <f t="shared" si="6"/>
        <v>5</v>
      </c>
      <c r="B381" s="200">
        <v>20499</v>
      </c>
      <c r="C381" s="194" t="s">
        <v>306</v>
      </c>
      <c r="D381" s="237">
        <f>SUM(D382:D383)</f>
        <v>447</v>
      </c>
      <c r="E381" s="237">
        <f>_xlfn.XLOOKUP(B:B,Sheet1!B:B,Sheet1!D:D,0)</f>
        <v>327.3</v>
      </c>
      <c r="F381" s="238">
        <f aca="true" t="shared" si="7" ref="F381:F387">E381/D381-1</f>
        <v>-0.2677852348993288</v>
      </c>
    </row>
    <row r="382" spans="1:6" ht="16.5" customHeight="1">
      <c r="A382" s="236">
        <f t="shared" si="6"/>
        <v>7</v>
      </c>
      <c r="B382" s="200">
        <v>2049902</v>
      </c>
      <c r="C382" s="200" t="s">
        <v>307</v>
      </c>
      <c r="D382" s="237">
        <v>19</v>
      </c>
      <c r="E382" s="237">
        <f>_xlfn.XLOOKUP(B:B,Sheet1!B:B,Sheet1!D:D,0)</f>
        <v>0</v>
      </c>
      <c r="F382" s="238">
        <f t="shared" si="7"/>
        <v>-1</v>
      </c>
    </row>
    <row r="383" spans="1:6" ht="16.5" customHeight="1">
      <c r="A383" s="236">
        <f t="shared" si="6"/>
        <v>7</v>
      </c>
      <c r="B383" s="200">
        <v>2049999</v>
      </c>
      <c r="C383" s="200" t="s">
        <v>308</v>
      </c>
      <c r="D383" s="237">
        <v>428</v>
      </c>
      <c r="E383" s="237">
        <f>_xlfn.XLOOKUP(B:B,Sheet1!B:B,Sheet1!D:D,0)</f>
        <v>327.3</v>
      </c>
      <c r="F383" s="238">
        <f t="shared" si="7"/>
        <v>-0.2352803738317757</v>
      </c>
    </row>
    <row r="384" spans="1:6" ht="16.5" customHeight="1">
      <c r="A384" s="236">
        <f t="shared" si="6"/>
        <v>3</v>
      </c>
      <c r="B384" s="200">
        <v>205</v>
      </c>
      <c r="C384" s="239" t="s">
        <v>309</v>
      </c>
      <c r="D384" s="237">
        <f>SUM(D385,D390,D397,D403,D409,D413,D417,D421,D427,D434)</f>
        <v>133653</v>
      </c>
      <c r="E384" s="237">
        <f>_xlfn.XLOOKUP(B:B,Sheet1!B:B,Sheet1!D:D,0)</f>
        <v>120623.09</v>
      </c>
      <c r="F384" s="238">
        <f t="shared" si="7"/>
        <v>-0.09749059130734072</v>
      </c>
    </row>
    <row r="385" spans="1:6" ht="16.5" customHeight="1">
      <c r="A385" s="236">
        <f t="shared" si="6"/>
        <v>5</v>
      </c>
      <c r="B385" s="200">
        <v>20501</v>
      </c>
      <c r="C385" s="194" t="s">
        <v>310</v>
      </c>
      <c r="D385" s="237">
        <f>SUM(D386:D389)</f>
        <v>2330</v>
      </c>
      <c r="E385" s="237">
        <f>_xlfn.XLOOKUP(B:B,Sheet1!B:B,Sheet1!D:D,0)</f>
        <v>1170.45</v>
      </c>
      <c r="F385" s="238">
        <f t="shared" si="7"/>
        <v>-0.4976609442060086</v>
      </c>
    </row>
    <row r="386" spans="1:6" ht="16.5" customHeight="1">
      <c r="A386" s="236">
        <f t="shared" si="6"/>
        <v>7</v>
      </c>
      <c r="B386" s="200">
        <v>2050101</v>
      </c>
      <c r="C386" s="200" t="s">
        <v>81</v>
      </c>
      <c r="D386" s="237">
        <v>1596</v>
      </c>
      <c r="E386" s="237">
        <f>_xlfn.XLOOKUP(B:B,Sheet1!B:B,Sheet1!D:D,0)</f>
        <v>1018.45</v>
      </c>
      <c r="F386" s="238">
        <f t="shared" si="7"/>
        <v>-0.36187343358395985</v>
      </c>
    </row>
    <row r="387" spans="1:6" ht="16.5" customHeight="1">
      <c r="A387" s="236">
        <f t="shared" si="6"/>
        <v>7</v>
      </c>
      <c r="B387" s="200">
        <v>2050102</v>
      </c>
      <c r="C387" s="200" t="s">
        <v>82</v>
      </c>
      <c r="D387" s="237">
        <v>631</v>
      </c>
      <c r="E387" s="237">
        <f>_xlfn.XLOOKUP(B:B,Sheet1!B:B,Sheet1!D:D,0)</f>
        <v>152</v>
      </c>
      <c r="F387" s="238">
        <f t="shared" si="7"/>
        <v>-0.7591125198098256</v>
      </c>
    </row>
    <row r="388" spans="1:6" ht="16.5" customHeight="1">
      <c r="A388" s="236">
        <f t="shared" si="6"/>
        <v>7</v>
      </c>
      <c r="B388" s="200">
        <v>2050103</v>
      </c>
      <c r="C388" s="200" t="s">
        <v>83</v>
      </c>
      <c r="D388" s="237">
        <v>0</v>
      </c>
      <c r="E388" s="237">
        <f>_xlfn.XLOOKUP(B:B,Sheet1!B:B,Sheet1!D:D,0)</f>
        <v>0</v>
      </c>
      <c r="F388" s="238"/>
    </row>
    <row r="389" spans="1:6" ht="16.5" customHeight="1">
      <c r="A389" s="236">
        <f t="shared" si="6"/>
        <v>7</v>
      </c>
      <c r="B389" s="200">
        <v>2050199</v>
      </c>
      <c r="C389" s="200" t="s">
        <v>311</v>
      </c>
      <c r="D389" s="237">
        <v>103</v>
      </c>
      <c r="E389" s="237">
        <f>_xlfn.XLOOKUP(B:B,Sheet1!B:B,Sheet1!D:D,0)</f>
        <v>0</v>
      </c>
      <c r="F389" s="238">
        <f>E389/D389-1</f>
        <v>-1</v>
      </c>
    </row>
    <row r="390" spans="1:6" ht="16.5" customHeight="1">
      <c r="A390" s="236">
        <f t="shared" si="6"/>
        <v>5</v>
      </c>
      <c r="B390" s="200">
        <v>20502</v>
      </c>
      <c r="C390" s="194" t="s">
        <v>312</v>
      </c>
      <c r="D390" s="237">
        <f>SUM(D391:D396)</f>
        <v>116777</v>
      </c>
      <c r="E390" s="237">
        <f>_xlfn.XLOOKUP(B:B,Sheet1!B:B,Sheet1!D:D,0)</f>
        <v>97079.06</v>
      </c>
      <c r="F390" s="238">
        <f>E390/D390-1</f>
        <v>-0.16867996266388074</v>
      </c>
    </row>
    <row r="391" spans="1:6" ht="16.5" customHeight="1">
      <c r="A391" s="236">
        <f aca="true" t="shared" si="8" ref="A391:A454">LEN(B391)</f>
        <v>7</v>
      </c>
      <c r="B391" s="200">
        <v>2050201</v>
      </c>
      <c r="C391" s="200" t="s">
        <v>313</v>
      </c>
      <c r="D391" s="237">
        <v>4606</v>
      </c>
      <c r="E391" s="237">
        <f>_xlfn.XLOOKUP(B:B,Sheet1!B:B,Sheet1!D:D,0)</f>
        <v>1192</v>
      </c>
      <c r="F391" s="238">
        <f>E391/D391-1</f>
        <v>-0.7412071211463309</v>
      </c>
    </row>
    <row r="392" spans="1:6" ht="16.5" customHeight="1">
      <c r="A392" s="236">
        <f t="shared" si="8"/>
        <v>7</v>
      </c>
      <c r="B392" s="200">
        <v>2050202</v>
      </c>
      <c r="C392" s="200" t="s">
        <v>314</v>
      </c>
      <c r="D392" s="237">
        <v>51740</v>
      </c>
      <c r="E392" s="237">
        <f>_xlfn.XLOOKUP(B:B,Sheet1!B:B,Sheet1!D:D,0)</f>
        <v>29111.37</v>
      </c>
      <c r="F392" s="238">
        <f>E392/D392-1</f>
        <v>-0.4373527251642829</v>
      </c>
    </row>
    <row r="393" spans="1:6" ht="16.5" customHeight="1">
      <c r="A393" s="236">
        <f t="shared" si="8"/>
        <v>7</v>
      </c>
      <c r="B393" s="200">
        <v>2050203</v>
      </c>
      <c r="C393" s="200" t="s">
        <v>315</v>
      </c>
      <c r="D393" s="237">
        <v>44694</v>
      </c>
      <c r="E393" s="237">
        <f>_xlfn.XLOOKUP(B:B,Sheet1!B:B,Sheet1!D:D,0)</f>
        <v>38815.16</v>
      </c>
      <c r="F393" s="238">
        <f>E393/D393-1</f>
        <v>-0.1315353291269521</v>
      </c>
    </row>
    <row r="394" spans="1:6" ht="16.5" customHeight="1">
      <c r="A394" s="236">
        <f t="shared" si="8"/>
        <v>7</v>
      </c>
      <c r="B394" s="200">
        <v>2050204</v>
      </c>
      <c r="C394" s="200" t="s">
        <v>316</v>
      </c>
      <c r="D394" s="237">
        <v>15614</v>
      </c>
      <c r="E394" s="237">
        <f>_xlfn.XLOOKUP(B:B,Sheet1!B:B,Sheet1!D:D,0)</f>
        <v>12767</v>
      </c>
      <c r="F394" s="238">
        <f aca="true" t="shared" si="9" ref="F394:F457">E394/D394-1</f>
        <v>-0.18233636480081983</v>
      </c>
    </row>
    <row r="395" spans="1:6" ht="16.5" customHeight="1">
      <c r="A395" s="236">
        <f t="shared" si="8"/>
        <v>7</v>
      </c>
      <c r="B395" s="200">
        <v>2050205</v>
      </c>
      <c r="C395" s="200" t="s">
        <v>317</v>
      </c>
      <c r="D395" s="237">
        <v>0</v>
      </c>
      <c r="E395" s="237">
        <f>_xlfn.XLOOKUP(B:B,Sheet1!B:B,Sheet1!D:D,0)</f>
        <v>0</v>
      </c>
      <c r="F395" s="238"/>
    </row>
    <row r="396" spans="1:6" ht="16.5" customHeight="1">
      <c r="A396" s="236">
        <f t="shared" si="8"/>
        <v>7</v>
      </c>
      <c r="B396" s="200">
        <v>2050299</v>
      </c>
      <c r="C396" s="200" t="s">
        <v>318</v>
      </c>
      <c r="D396" s="237">
        <v>123</v>
      </c>
      <c r="E396" s="237">
        <f>_xlfn.XLOOKUP(B:B,Sheet1!B:B,Sheet1!D:D,0)</f>
        <v>15193.53</v>
      </c>
      <c r="F396" s="238">
        <f t="shared" si="9"/>
        <v>122.52463414634147</v>
      </c>
    </row>
    <row r="397" spans="1:6" ht="16.5" customHeight="1">
      <c r="A397" s="236">
        <f t="shared" si="8"/>
        <v>5</v>
      </c>
      <c r="B397" s="200">
        <v>20503</v>
      </c>
      <c r="C397" s="194" t="s">
        <v>319</v>
      </c>
      <c r="D397" s="237">
        <f>SUM(D398:D402)</f>
        <v>9271</v>
      </c>
      <c r="E397" s="237">
        <f>_xlfn.XLOOKUP(B:B,Sheet1!B:B,Sheet1!D:D,0)</f>
        <v>8117.58</v>
      </c>
      <c r="F397" s="238">
        <f t="shared" si="9"/>
        <v>-0.12441160608348611</v>
      </c>
    </row>
    <row r="398" spans="1:6" ht="16.5" customHeight="1">
      <c r="A398" s="236">
        <f t="shared" si="8"/>
        <v>7</v>
      </c>
      <c r="B398" s="200">
        <v>2050301</v>
      </c>
      <c r="C398" s="200" t="s">
        <v>320</v>
      </c>
      <c r="D398" s="237">
        <v>0</v>
      </c>
      <c r="E398" s="237">
        <f>_xlfn.XLOOKUP(B:B,Sheet1!B:B,Sheet1!D:D,0)</f>
        <v>0</v>
      </c>
      <c r="F398" s="238"/>
    </row>
    <row r="399" spans="1:6" ht="16.5" customHeight="1">
      <c r="A399" s="236">
        <f t="shared" si="8"/>
        <v>7</v>
      </c>
      <c r="B399" s="200">
        <v>2050302</v>
      </c>
      <c r="C399" s="200" t="s">
        <v>321</v>
      </c>
      <c r="D399" s="237">
        <v>9124</v>
      </c>
      <c r="E399" s="237">
        <f>_xlfn.XLOOKUP(B:B,Sheet1!B:B,Sheet1!D:D,0)</f>
        <v>8117.58</v>
      </c>
      <c r="F399" s="238">
        <f t="shared" si="9"/>
        <v>-0.11030469092503292</v>
      </c>
    </row>
    <row r="400" spans="1:6" ht="16.5" customHeight="1">
      <c r="A400" s="236">
        <f t="shared" si="8"/>
        <v>7</v>
      </c>
      <c r="B400" s="200">
        <v>2050303</v>
      </c>
      <c r="C400" s="200" t="s">
        <v>322</v>
      </c>
      <c r="D400" s="237">
        <v>0</v>
      </c>
      <c r="E400" s="237">
        <f>_xlfn.XLOOKUP(B:B,Sheet1!B:B,Sheet1!D:D,0)</f>
        <v>0</v>
      </c>
      <c r="F400" s="238"/>
    </row>
    <row r="401" spans="1:6" ht="16.5" customHeight="1">
      <c r="A401" s="236">
        <f t="shared" si="8"/>
        <v>7</v>
      </c>
      <c r="B401" s="200">
        <v>2050305</v>
      </c>
      <c r="C401" s="200" t="s">
        <v>323</v>
      </c>
      <c r="D401" s="237">
        <v>0</v>
      </c>
      <c r="E401" s="237">
        <f>_xlfn.XLOOKUP(B:B,Sheet1!B:B,Sheet1!D:D,0)</f>
        <v>0</v>
      </c>
      <c r="F401" s="238"/>
    </row>
    <row r="402" spans="1:6" ht="16.5" customHeight="1">
      <c r="A402" s="236">
        <f t="shared" si="8"/>
        <v>7</v>
      </c>
      <c r="B402" s="200">
        <v>2050399</v>
      </c>
      <c r="C402" s="200" t="s">
        <v>324</v>
      </c>
      <c r="D402" s="237">
        <v>147</v>
      </c>
      <c r="E402" s="237">
        <f>_xlfn.XLOOKUP(B:B,Sheet1!B:B,Sheet1!D:D,0)</f>
        <v>0</v>
      </c>
      <c r="F402" s="238">
        <f t="shared" si="9"/>
        <v>-1</v>
      </c>
    </row>
    <row r="403" spans="1:6" ht="16.5" customHeight="1">
      <c r="A403" s="236">
        <f t="shared" si="8"/>
        <v>5</v>
      </c>
      <c r="B403" s="200">
        <v>20504</v>
      </c>
      <c r="C403" s="194" t="s">
        <v>325</v>
      </c>
      <c r="D403" s="237">
        <f>SUM(D404:D408)</f>
        <v>75</v>
      </c>
      <c r="E403" s="237">
        <f>_xlfn.XLOOKUP(B:B,Sheet1!B:B,Sheet1!D:D,0)</f>
        <v>90</v>
      </c>
      <c r="F403" s="238">
        <f t="shared" si="9"/>
        <v>0.19999999999999996</v>
      </c>
    </row>
    <row r="404" spans="1:6" ht="16.5" customHeight="1">
      <c r="A404" s="236">
        <f t="shared" si="8"/>
        <v>7</v>
      </c>
      <c r="B404" s="200">
        <v>2050401</v>
      </c>
      <c r="C404" s="200" t="s">
        <v>326</v>
      </c>
      <c r="D404" s="237">
        <v>15</v>
      </c>
      <c r="E404" s="237">
        <f>_xlfn.XLOOKUP(B:B,Sheet1!B:B,Sheet1!D:D,0)</f>
        <v>0</v>
      </c>
      <c r="F404" s="238">
        <f t="shared" si="9"/>
        <v>-1</v>
      </c>
    </row>
    <row r="405" spans="1:6" ht="16.5" customHeight="1">
      <c r="A405" s="236">
        <f t="shared" si="8"/>
        <v>7</v>
      </c>
      <c r="B405" s="200">
        <v>2050402</v>
      </c>
      <c r="C405" s="200" t="s">
        <v>327</v>
      </c>
      <c r="D405" s="237">
        <v>0</v>
      </c>
      <c r="E405" s="237">
        <f>_xlfn.XLOOKUP(B:B,Sheet1!B:B,Sheet1!D:D,0)</f>
        <v>0</v>
      </c>
      <c r="F405" s="238"/>
    </row>
    <row r="406" spans="1:6" ht="16.5" customHeight="1">
      <c r="A406" s="236">
        <f t="shared" si="8"/>
        <v>7</v>
      </c>
      <c r="B406" s="200">
        <v>2050403</v>
      </c>
      <c r="C406" s="200" t="s">
        <v>328</v>
      </c>
      <c r="D406" s="237">
        <v>0</v>
      </c>
      <c r="E406" s="237">
        <f>_xlfn.XLOOKUP(B:B,Sheet1!B:B,Sheet1!D:D,0)</f>
        <v>0</v>
      </c>
      <c r="F406" s="238"/>
    </row>
    <row r="407" spans="1:6" ht="16.5" customHeight="1">
      <c r="A407" s="236">
        <f t="shared" si="8"/>
        <v>7</v>
      </c>
      <c r="B407" s="200">
        <v>2050404</v>
      </c>
      <c r="C407" s="200" t="s">
        <v>329</v>
      </c>
      <c r="D407" s="237">
        <v>0</v>
      </c>
      <c r="E407" s="237">
        <f>_xlfn.XLOOKUP(B:B,Sheet1!B:B,Sheet1!D:D,0)</f>
        <v>0</v>
      </c>
      <c r="F407" s="238"/>
    </row>
    <row r="408" spans="1:6" ht="16.5" customHeight="1">
      <c r="A408" s="236">
        <f t="shared" si="8"/>
        <v>7</v>
      </c>
      <c r="B408" s="200">
        <v>2050499</v>
      </c>
      <c r="C408" s="200" t="s">
        <v>330</v>
      </c>
      <c r="D408" s="237">
        <v>60</v>
      </c>
      <c r="E408" s="237">
        <f>_xlfn.XLOOKUP(B:B,Sheet1!B:B,Sheet1!D:D,0)</f>
        <v>90</v>
      </c>
      <c r="F408" s="238">
        <f t="shared" si="9"/>
        <v>0.5</v>
      </c>
    </row>
    <row r="409" spans="1:6" ht="16.5" customHeight="1">
      <c r="A409" s="236">
        <f t="shared" si="8"/>
        <v>5</v>
      </c>
      <c r="B409" s="200">
        <v>20505</v>
      </c>
      <c r="C409" s="194" t="s">
        <v>331</v>
      </c>
      <c r="D409" s="237">
        <f>SUM(D410:D412)</f>
        <v>0</v>
      </c>
      <c r="E409" s="237">
        <f>_xlfn.XLOOKUP(B:B,Sheet1!B:B,Sheet1!D:D,0)</f>
        <v>0</v>
      </c>
      <c r="F409" s="238"/>
    </row>
    <row r="410" spans="1:6" ht="16.5" customHeight="1">
      <c r="A410" s="236">
        <f t="shared" si="8"/>
        <v>7</v>
      </c>
      <c r="B410" s="200">
        <v>2050501</v>
      </c>
      <c r="C410" s="200" t="s">
        <v>332</v>
      </c>
      <c r="D410" s="237">
        <v>0</v>
      </c>
      <c r="E410" s="237">
        <f>_xlfn.XLOOKUP(B:B,Sheet1!B:B,Sheet1!D:D,0)</f>
        <v>0</v>
      </c>
      <c r="F410" s="238"/>
    </row>
    <row r="411" spans="1:6" ht="16.5" customHeight="1">
      <c r="A411" s="236">
        <f t="shared" si="8"/>
        <v>7</v>
      </c>
      <c r="B411" s="200">
        <v>2050502</v>
      </c>
      <c r="C411" s="200" t="s">
        <v>333</v>
      </c>
      <c r="D411" s="237">
        <v>0</v>
      </c>
      <c r="E411" s="237">
        <f>_xlfn.XLOOKUP(B:B,Sheet1!B:B,Sheet1!D:D,0)</f>
        <v>0</v>
      </c>
      <c r="F411" s="238"/>
    </row>
    <row r="412" spans="1:6" ht="16.5" customHeight="1">
      <c r="A412" s="236">
        <f t="shared" si="8"/>
        <v>7</v>
      </c>
      <c r="B412" s="200">
        <v>2050599</v>
      </c>
      <c r="C412" s="200" t="s">
        <v>334</v>
      </c>
      <c r="D412" s="237">
        <v>0</v>
      </c>
      <c r="E412" s="237">
        <f>_xlfn.XLOOKUP(B:B,Sheet1!B:B,Sheet1!D:D,0)</f>
        <v>0</v>
      </c>
      <c r="F412" s="238"/>
    </row>
    <row r="413" spans="1:6" ht="16.5" customHeight="1">
      <c r="A413" s="236">
        <f t="shared" si="8"/>
        <v>5</v>
      </c>
      <c r="B413" s="200">
        <v>20506</v>
      </c>
      <c r="C413" s="194" t="s">
        <v>335</v>
      </c>
      <c r="D413" s="237">
        <f>SUM(D414:D416)</f>
        <v>0</v>
      </c>
      <c r="E413" s="237">
        <f>_xlfn.XLOOKUP(B:B,Sheet1!B:B,Sheet1!D:D,0)</f>
        <v>0</v>
      </c>
      <c r="F413" s="238"/>
    </row>
    <row r="414" spans="1:6" ht="16.5" customHeight="1">
      <c r="A414" s="236">
        <f t="shared" si="8"/>
        <v>7</v>
      </c>
      <c r="B414" s="200">
        <v>2050601</v>
      </c>
      <c r="C414" s="200" t="s">
        <v>336</v>
      </c>
      <c r="D414" s="237">
        <v>0</v>
      </c>
      <c r="E414" s="237">
        <f>_xlfn.XLOOKUP(B:B,Sheet1!B:B,Sheet1!D:D,0)</f>
        <v>0</v>
      </c>
      <c r="F414" s="238"/>
    </row>
    <row r="415" spans="1:6" ht="16.5" customHeight="1">
      <c r="A415" s="236">
        <f t="shared" si="8"/>
        <v>7</v>
      </c>
      <c r="B415" s="200">
        <v>2050602</v>
      </c>
      <c r="C415" s="200" t="s">
        <v>337</v>
      </c>
      <c r="D415" s="237">
        <v>0</v>
      </c>
      <c r="E415" s="237">
        <f>_xlfn.XLOOKUP(B:B,Sheet1!B:B,Sheet1!D:D,0)</f>
        <v>0</v>
      </c>
      <c r="F415" s="238"/>
    </row>
    <row r="416" spans="1:6" ht="16.5" customHeight="1">
      <c r="A416" s="236">
        <f t="shared" si="8"/>
        <v>7</v>
      </c>
      <c r="B416" s="200">
        <v>2050699</v>
      </c>
      <c r="C416" s="200" t="s">
        <v>338</v>
      </c>
      <c r="D416" s="237">
        <v>0</v>
      </c>
      <c r="E416" s="237">
        <f>_xlfn.XLOOKUP(B:B,Sheet1!B:B,Sheet1!D:D,0)</f>
        <v>0</v>
      </c>
      <c r="F416" s="238"/>
    </row>
    <row r="417" spans="1:6" ht="16.5" customHeight="1">
      <c r="A417" s="236">
        <f t="shared" si="8"/>
        <v>5</v>
      </c>
      <c r="B417" s="200">
        <v>20507</v>
      </c>
      <c r="C417" s="194" t="s">
        <v>339</v>
      </c>
      <c r="D417" s="237">
        <f>SUM(D418:D420)</f>
        <v>499</v>
      </c>
      <c r="E417" s="237">
        <f>_xlfn.XLOOKUP(B:B,Sheet1!B:B,Sheet1!D:D,0)</f>
        <v>230</v>
      </c>
      <c r="F417" s="238">
        <f t="shared" si="9"/>
        <v>-0.5390781563126252</v>
      </c>
    </row>
    <row r="418" spans="1:6" ht="16.5" customHeight="1">
      <c r="A418" s="236">
        <f t="shared" si="8"/>
        <v>7</v>
      </c>
      <c r="B418" s="200">
        <v>2050701</v>
      </c>
      <c r="C418" s="200" t="s">
        <v>340</v>
      </c>
      <c r="D418" s="237">
        <v>499</v>
      </c>
      <c r="E418" s="237">
        <f>_xlfn.XLOOKUP(B:B,Sheet1!B:B,Sheet1!D:D,0)</f>
        <v>230</v>
      </c>
      <c r="F418" s="238">
        <f t="shared" si="9"/>
        <v>-0.5390781563126252</v>
      </c>
    </row>
    <row r="419" spans="1:6" ht="16.5" customHeight="1">
      <c r="A419" s="236">
        <f t="shared" si="8"/>
        <v>7</v>
      </c>
      <c r="B419" s="200">
        <v>2050702</v>
      </c>
      <c r="C419" s="200" t="s">
        <v>341</v>
      </c>
      <c r="D419" s="237">
        <v>0</v>
      </c>
      <c r="E419" s="237">
        <f>_xlfn.XLOOKUP(B:B,Sheet1!B:B,Sheet1!D:D,0)</f>
        <v>0</v>
      </c>
      <c r="F419" s="238"/>
    </row>
    <row r="420" spans="1:6" ht="16.5" customHeight="1">
      <c r="A420" s="236">
        <f t="shared" si="8"/>
        <v>7</v>
      </c>
      <c r="B420" s="200">
        <v>2050799</v>
      </c>
      <c r="C420" s="200" t="s">
        <v>342</v>
      </c>
      <c r="D420" s="237">
        <v>0</v>
      </c>
      <c r="E420" s="237">
        <f>_xlfn.XLOOKUP(B:B,Sheet1!B:B,Sheet1!D:D,0)</f>
        <v>0</v>
      </c>
      <c r="F420" s="238"/>
    </row>
    <row r="421" spans="1:6" ht="16.5" customHeight="1">
      <c r="A421" s="236">
        <f t="shared" si="8"/>
        <v>5</v>
      </c>
      <c r="B421" s="200">
        <v>20508</v>
      </c>
      <c r="C421" s="194" t="s">
        <v>343</v>
      </c>
      <c r="D421" s="237">
        <f>SUM(D422:D426)</f>
        <v>978</v>
      </c>
      <c r="E421" s="237">
        <f>_xlfn.XLOOKUP(B:B,Sheet1!B:B,Sheet1!D:D,0)</f>
        <v>685</v>
      </c>
      <c r="F421" s="238">
        <f t="shared" si="9"/>
        <v>-0.2995910020449898</v>
      </c>
    </row>
    <row r="422" spans="1:6" ht="16.5" customHeight="1">
      <c r="A422" s="236">
        <f t="shared" si="8"/>
        <v>7</v>
      </c>
      <c r="B422" s="200">
        <v>2050801</v>
      </c>
      <c r="C422" s="200" t="s">
        <v>344</v>
      </c>
      <c r="D422" s="237">
        <v>612</v>
      </c>
      <c r="E422" s="237">
        <f>_xlfn.XLOOKUP(B:B,Sheet1!B:B,Sheet1!D:D,0)</f>
        <v>420</v>
      </c>
      <c r="F422" s="238">
        <f t="shared" si="9"/>
        <v>-0.3137254901960784</v>
      </c>
    </row>
    <row r="423" spans="1:6" ht="16.5" customHeight="1">
      <c r="A423" s="236">
        <f t="shared" si="8"/>
        <v>7</v>
      </c>
      <c r="B423" s="200">
        <v>2050802</v>
      </c>
      <c r="C423" s="200" t="s">
        <v>345</v>
      </c>
      <c r="D423" s="237">
        <v>336</v>
      </c>
      <c r="E423" s="237">
        <f>_xlfn.XLOOKUP(B:B,Sheet1!B:B,Sheet1!D:D,0)</f>
        <v>265</v>
      </c>
      <c r="F423" s="238">
        <f t="shared" si="9"/>
        <v>-0.21130952380952384</v>
      </c>
    </row>
    <row r="424" spans="1:6" ht="16.5" customHeight="1">
      <c r="A424" s="236">
        <f t="shared" si="8"/>
        <v>7</v>
      </c>
      <c r="B424" s="200">
        <v>2050803</v>
      </c>
      <c r="C424" s="200" t="s">
        <v>346</v>
      </c>
      <c r="D424" s="237">
        <v>30</v>
      </c>
      <c r="E424" s="237">
        <f>_xlfn.XLOOKUP(B:B,Sheet1!B:B,Sheet1!D:D,0)</f>
        <v>0</v>
      </c>
      <c r="F424" s="238">
        <f t="shared" si="9"/>
        <v>-1</v>
      </c>
    </row>
    <row r="425" spans="1:6" ht="16.5" customHeight="1">
      <c r="A425" s="236">
        <f t="shared" si="8"/>
        <v>7</v>
      </c>
      <c r="B425" s="200">
        <v>2050804</v>
      </c>
      <c r="C425" s="200" t="s">
        <v>347</v>
      </c>
      <c r="D425" s="237">
        <v>0</v>
      </c>
      <c r="E425" s="237">
        <f>_xlfn.XLOOKUP(B:B,Sheet1!B:B,Sheet1!D:D,0)</f>
        <v>0</v>
      </c>
      <c r="F425" s="238"/>
    </row>
    <row r="426" spans="1:6" ht="16.5" customHeight="1">
      <c r="A426" s="236">
        <f t="shared" si="8"/>
        <v>7</v>
      </c>
      <c r="B426" s="200">
        <v>2050899</v>
      </c>
      <c r="C426" s="200" t="s">
        <v>348</v>
      </c>
      <c r="D426" s="237">
        <v>0</v>
      </c>
      <c r="E426" s="237">
        <f>_xlfn.XLOOKUP(B:B,Sheet1!B:B,Sheet1!D:D,0)</f>
        <v>0</v>
      </c>
      <c r="F426" s="238"/>
    </row>
    <row r="427" spans="1:6" ht="16.5" customHeight="1">
      <c r="A427" s="236">
        <f t="shared" si="8"/>
        <v>5</v>
      </c>
      <c r="B427" s="200">
        <v>20509</v>
      </c>
      <c r="C427" s="194" t="s">
        <v>349</v>
      </c>
      <c r="D427" s="237">
        <f>SUM(D428:D433)</f>
        <v>3628</v>
      </c>
      <c r="E427" s="237">
        <f>_xlfn.XLOOKUP(B:B,Sheet1!B:B,Sheet1!D:D,0)</f>
        <v>10501</v>
      </c>
      <c r="F427" s="238">
        <f t="shared" si="9"/>
        <v>1.8944321940463067</v>
      </c>
    </row>
    <row r="428" spans="1:6" ht="16.5" customHeight="1">
      <c r="A428" s="236">
        <f t="shared" si="8"/>
        <v>7</v>
      </c>
      <c r="B428" s="200">
        <v>2050901</v>
      </c>
      <c r="C428" s="200" t="s">
        <v>350</v>
      </c>
      <c r="D428" s="237">
        <v>525</v>
      </c>
      <c r="E428" s="237">
        <f>_xlfn.XLOOKUP(B:B,Sheet1!B:B,Sheet1!D:D,0)</f>
        <v>0</v>
      </c>
      <c r="F428" s="238">
        <f t="shared" si="9"/>
        <v>-1</v>
      </c>
    </row>
    <row r="429" spans="1:6" ht="16.5" customHeight="1">
      <c r="A429" s="236">
        <f t="shared" si="8"/>
        <v>7</v>
      </c>
      <c r="B429" s="200">
        <v>2050902</v>
      </c>
      <c r="C429" s="200" t="s">
        <v>351</v>
      </c>
      <c r="D429" s="237">
        <v>458</v>
      </c>
      <c r="E429" s="237">
        <f>_xlfn.XLOOKUP(B:B,Sheet1!B:B,Sheet1!D:D,0)</f>
        <v>0</v>
      </c>
      <c r="F429" s="238">
        <f t="shared" si="9"/>
        <v>-1</v>
      </c>
    </row>
    <row r="430" spans="1:6" ht="16.5" customHeight="1">
      <c r="A430" s="236">
        <f t="shared" si="8"/>
        <v>7</v>
      </c>
      <c r="B430" s="200">
        <v>2050903</v>
      </c>
      <c r="C430" s="200" t="s">
        <v>352</v>
      </c>
      <c r="D430" s="237">
        <v>867</v>
      </c>
      <c r="E430" s="237">
        <f>_xlfn.XLOOKUP(B:B,Sheet1!B:B,Sheet1!D:D,0)</f>
        <v>0</v>
      </c>
      <c r="F430" s="238">
        <f t="shared" si="9"/>
        <v>-1</v>
      </c>
    </row>
    <row r="431" spans="1:6" ht="16.5" customHeight="1">
      <c r="A431" s="236">
        <f t="shared" si="8"/>
        <v>7</v>
      </c>
      <c r="B431" s="200">
        <v>2050904</v>
      </c>
      <c r="C431" s="200" t="s">
        <v>353</v>
      </c>
      <c r="D431" s="237">
        <v>500</v>
      </c>
      <c r="E431" s="237">
        <f>_xlfn.XLOOKUP(B:B,Sheet1!B:B,Sheet1!D:D,0)</f>
        <v>0</v>
      </c>
      <c r="F431" s="238">
        <f t="shared" si="9"/>
        <v>-1</v>
      </c>
    </row>
    <row r="432" spans="1:6" ht="16.5" customHeight="1">
      <c r="A432" s="236">
        <f t="shared" si="8"/>
        <v>7</v>
      </c>
      <c r="B432" s="200">
        <v>2050905</v>
      </c>
      <c r="C432" s="200" t="s">
        <v>354</v>
      </c>
      <c r="D432" s="237">
        <v>1178</v>
      </c>
      <c r="E432" s="237">
        <f>_xlfn.XLOOKUP(B:B,Sheet1!B:B,Sheet1!D:D,0)</f>
        <v>0</v>
      </c>
      <c r="F432" s="238">
        <f t="shared" si="9"/>
        <v>-1</v>
      </c>
    </row>
    <row r="433" spans="1:6" ht="16.5" customHeight="1">
      <c r="A433" s="236">
        <f t="shared" si="8"/>
        <v>7</v>
      </c>
      <c r="B433" s="200">
        <v>2050999</v>
      </c>
      <c r="C433" s="200" t="s">
        <v>355</v>
      </c>
      <c r="D433" s="237">
        <v>100</v>
      </c>
      <c r="E433" s="237">
        <f>_xlfn.XLOOKUP(B:B,Sheet1!B:B,Sheet1!D:D,0)</f>
        <v>10501</v>
      </c>
      <c r="F433" s="238">
        <f t="shared" si="9"/>
        <v>104.01</v>
      </c>
    </row>
    <row r="434" spans="1:6" ht="16.5" customHeight="1">
      <c r="A434" s="236">
        <f t="shared" si="8"/>
        <v>5</v>
      </c>
      <c r="B434" s="200">
        <v>20599</v>
      </c>
      <c r="C434" s="194" t="s">
        <v>356</v>
      </c>
      <c r="D434" s="237">
        <f>D435</f>
        <v>95</v>
      </c>
      <c r="E434" s="237">
        <f>_xlfn.XLOOKUP(B:B,Sheet1!B:B,Sheet1!D:D,0)</f>
        <v>2750</v>
      </c>
      <c r="F434" s="238">
        <f t="shared" si="9"/>
        <v>27.94736842105263</v>
      </c>
    </row>
    <row r="435" spans="1:6" ht="16.5" customHeight="1">
      <c r="A435" s="236">
        <f t="shared" si="8"/>
        <v>7</v>
      </c>
      <c r="B435" s="200">
        <v>2059999</v>
      </c>
      <c r="C435" s="200" t="s">
        <v>357</v>
      </c>
      <c r="D435" s="237">
        <v>95</v>
      </c>
      <c r="E435" s="237">
        <f>_xlfn.XLOOKUP(B:B,Sheet1!B:B,Sheet1!D:D,0)</f>
        <v>2750</v>
      </c>
      <c r="F435" s="238">
        <f t="shared" si="9"/>
        <v>27.94736842105263</v>
      </c>
    </row>
    <row r="436" spans="1:6" ht="16.5" customHeight="1">
      <c r="A436" s="236">
        <f t="shared" si="8"/>
        <v>3</v>
      </c>
      <c r="B436" s="200">
        <v>206</v>
      </c>
      <c r="C436" s="239" t="s">
        <v>358</v>
      </c>
      <c r="D436" s="237">
        <f>SUM(D437,D442,D451,D457,D462,D467,D472,D479,D483,D487)</f>
        <v>7390</v>
      </c>
      <c r="E436" s="237">
        <f>_xlfn.XLOOKUP(B:B,Sheet1!B:B,Sheet1!D:D,0)</f>
        <v>642.41</v>
      </c>
      <c r="F436" s="238">
        <f t="shared" si="9"/>
        <v>-0.9130703653585927</v>
      </c>
    </row>
    <row r="437" spans="1:6" ht="16.5" customHeight="1">
      <c r="A437" s="236">
        <f t="shared" si="8"/>
        <v>5</v>
      </c>
      <c r="B437" s="200">
        <v>20601</v>
      </c>
      <c r="C437" s="194" t="s">
        <v>359</v>
      </c>
      <c r="D437" s="237">
        <f>SUM(D438:D441)</f>
        <v>555</v>
      </c>
      <c r="E437" s="237">
        <f>_xlfn.XLOOKUP(B:B,Sheet1!B:B,Sheet1!D:D,0)</f>
        <v>487.68</v>
      </c>
      <c r="F437" s="238">
        <f t="shared" si="9"/>
        <v>-0.12129729729729732</v>
      </c>
    </row>
    <row r="438" spans="1:6" ht="16.5" customHeight="1">
      <c r="A438" s="236">
        <f t="shared" si="8"/>
        <v>7</v>
      </c>
      <c r="B438" s="200">
        <v>2060101</v>
      </c>
      <c r="C438" s="200" t="s">
        <v>81</v>
      </c>
      <c r="D438" s="237">
        <v>346</v>
      </c>
      <c r="E438" s="237">
        <f>_xlfn.XLOOKUP(B:B,Sheet1!B:B,Sheet1!D:D,0)</f>
        <v>346.68</v>
      </c>
      <c r="F438" s="238">
        <f t="shared" si="9"/>
        <v>0.0019653179190750603</v>
      </c>
    </row>
    <row r="439" spans="1:6" ht="16.5" customHeight="1">
      <c r="A439" s="236">
        <f t="shared" si="8"/>
        <v>7</v>
      </c>
      <c r="B439" s="200">
        <v>2060102</v>
      </c>
      <c r="C439" s="200" t="s">
        <v>82</v>
      </c>
      <c r="D439" s="237">
        <v>209</v>
      </c>
      <c r="E439" s="237">
        <f>_xlfn.XLOOKUP(B:B,Sheet1!B:B,Sheet1!D:D,0)</f>
        <v>141</v>
      </c>
      <c r="F439" s="238">
        <f t="shared" si="9"/>
        <v>-0.3253588516746412</v>
      </c>
    </row>
    <row r="440" spans="1:6" ht="16.5" customHeight="1">
      <c r="A440" s="236">
        <f t="shared" si="8"/>
        <v>7</v>
      </c>
      <c r="B440" s="200">
        <v>2060103</v>
      </c>
      <c r="C440" s="200" t="s">
        <v>83</v>
      </c>
      <c r="D440" s="237">
        <v>0</v>
      </c>
      <c r="E440" s="237">
        <f>_xlfn.XLOOKUP(B:B,Sheet1!B:B,Sheet1!D:D,0)</f>
        <v>0</v>
      </c>
      <c r="F440" s="238"/>
    </row>
    <row r="441" spans="1:6" ht="16.5" customHeight="1">
      <c r="A441" s="236">
        <f t="shared" si="8"/>
        <v>7</v>
      </c>
      <c r="B441" s="200">
        <v>2060199</v>
      </c>
      <c r="C441" s="200" t="s">
        <v>360</v>
      </c>
      <c r="D441" s="237">
        <v>0</v>
      </c>
      <c r="E441" s="237">
        <f>_xlfn.XLOOKUP(B:B,Sheet1!B:B,Sheet1!D:D,0)</f>
        <v>0</v>
      </c>
      <c r="F441" s="238"/>
    </row>
    <row r="442" spans="1:6" ht="16.5" customHeight="1">
      <c r="A442" s="236">
        <f t="shared" si="8"/>
        <v>5</v>
      </c>
      <c r="B442" s="200">
        <v>20602</v>
      </c>
      <c r="C442" s="194" t="s">
        <v>361</v>
      </c>
      <c r="D442" s="237">
        <f>SUM(D443:D450)</f>
        <v>646</v>
      </c>
      <c r="E442" s="237">
        <f>_xlfn.XLOOKUP(B:B,Sheet1!B:B,Sheet1!D:D,0)</f>
        <v>0</v>
      </c>
      <c r="F442" s="238">
        <f t="shared" si="9"/>
        <v>-1</v>
      </c>
    </row>
    <row r="443" spans="1:6" ht="16.5" customHeight="1">
      <c r="A443" s="236">
        <f t="shared" si="8"/>
        <v>7</v>
      </c>
      <c r="B443" s="200">
        <v>2060201</v>
      </c>
      <c r="C443" s="200" t="s">
        <v>362</v>
      </c>
      <c r="D443" s="237">
        <v>0</v>
      </c>
      <c r="E443" s="237">
        <f>_xlfn.XLOOKUP(B:B,Sheet1!B:B,Sheet1!D:D,0)</f>
        <v>0</v>
      </c>
      <c r="F443" s="238"/>
    </row>
    <row r="444" spans="1:6" ht="16.5" customHeight="1">
      <c r="A444" s="236">
        <f t="shared" si="8"/>
        <v>7</v>
      </c>
      <c r="B444" s="200">
        <v>2060203</v>
      </c>
      <c r="C444" s="200" t="s">
        <v>363</v>
      </c>
      <c r="D444" s="237">
        <v>0</v>
      </c>
      <c r="E444" s="237">
        <f>_xlfn.XLOOKUP(B:B,Sheet1!B:B,Sheet1!D:D,0)</f>
        <v>0</v>
      </c>
      <c r="F444" s="238"/>
    </row>
    <row r="445" spans="1:6" ht="16.5" customHeight="1">
      <c r="A445" s="236">
        <f t="shared" si="8"/>
        <v>7</v>
      </c>
      <c r="B445" s="200">
        <v>2060204</v>
      </c>
      <c r="C445" s="200" t="s">
        <v>364</v>
      </c>
      <c r="D445" s="237">
        <v>0</v>
      </c>
      <c r="E445" s="237">
        <f>_xlfn.XLOOKUP(B:B,Sheet1!B:B,Sheet1!D:D,0)</f>
        <v>0</v>
      </c>
      <c r="F445" s="238"/>
    </row>
    <row r="446" spans="1:6" ht="16.5" customHeight="1">
      <c r="A446" s="236">
        <f t="shared" si="8"/>
        <v>7</v>
      </c>
      <c r="B446" s="200">
        <v>2060205</v>
      </c>
      <c r="C446" s="200" t="s">
        <v>365</v>
      </c>
      <c r="D446" s="237">
        <v>0</v>
      </c>
      <c r="E446" s="237">
        <f>_xlfn.XLOOKUP(B:B,Sheet1!B:B,Sheet1!D:D,0)</f>
        <v>0</v>
      </c>
      <c r="F446" s="238"/>
    </row>
    <row r="447" spans="1:6" ht="16.5" customHeight="1">
      <c r="A447" s="236">
        <f t="shared" si="8"/>
        <v>7</v>
      </c>
      <c r="B447" s="200">
        <v>2060206</v>
      </c>
      <c r="C447" s="200" t="s">
        <v>366</v>
      </c>
      <c r="D447" s="237">
        <v>0</v>
      </c>
      <c r="E447" s="237">
        <f>_xlfn.XLOOKUP(B:B,Sheet1!B:B,Sheet1!D:D,0)</f>
        <v>0</v>
      </c>
      <c r="F447" s="238"/>
    </row>
    <row r="448" spans="1:6" ht="16.5" customHeight="1">
      <c r="A448" s="236">
        <f t="shared" si="8"/>
        <v>7</v>
      </c>
      <c r="B448" s="200">
        <v>2060207</v>
      </c>
      <c r="C448" s="200" t="s">
        <v>367</v>
      </c>
      <c r="D448" s="237">
        <v>0</v>
      </c>
      <c r="E448" s="237">
        <f>_xlfn.XLOOKUP(B:B,Sheet1!B:B,Sheet1!D:D,0)</f>
        <v>0</v>
      </c>
      <c r="F448" s="238"/>
    </row>
    <row r="449" spans="1:6" ht="16.5" customHeight="1">
      <c r="A449" s="236">
        <f t="shared" si="8"/>
        <v>7</v>
      </c>
      <c r="B449" s="200">
        <v>2060208</v>
      </c>
      <c r="C449" s="200" t="s">
        <v>368</v>
      </c>
      <c r="D449" s="237">
        <v>0</v>
      </c>
      <c r="E449" s="237">
        <f>_xlfn.XLOOKUP(B:B,Sheet1!B:B,Sheet1!D:D,0)</f>
        <v>0</v>
      </c>
      <c r="F449" s="238"/>
    </row>
    <row r="450" spans="1:6" ht="16.5" customHeight="1">
      <c r="A450" s="236">
        <f t="shared" si="8"/>
        <v>7</v>
      </c>
      <c r="B450" s="200">
        <v>2060299</v>
      </c>
      <c r="C450" s="200" t="s">
        <v>369</v>
      </c>
      <c r="D450" s="237">
        <v>646</v>
      </c>
      <c r="E450" s="237">
        <f>_xlfn.XLOOKUP(B:B,Sheet1!B:B,Sheet1!D:D,0)</f>
        <v>0</v>
      </c>
      <c r="F450" s="238">
        <f t="shared" si="9"/>
        <v>-1</v>
      </c>
    </row>
    <row r="451" spans="1:6" ht="16.5" customHeight="1">
      <c r="A451" s="236">
        <f t="shared" si="8"/>
        <v>5</v>
      </c>
      <c r="B451" s="200">
        <v>20603</v>
      </c>
      <c r="C451" s="194" t="s">
        <v>370</v>
      </c>
      <c r="D451" s="237">
        <f>SUM(D452:D456)</f>
        <v>1</v>
      </c>
      <c r="E451" s="237">
        <f>_xlfn.XLOOKUP(B:B,Sheet1!B:B,Sheet1!D:D,0)</f>
        <v>0</v>
      </c>
      <c r="F451" s="238">
        <f t="shared" si="9"/>
        <v>-1</v>
      </c>
    </row>
    <row r="452" spans="1:6" ht="16.5" customHeight="1">
      <c r="A452" s="236">
        <f t="shared" si="8"/>
        <v>7</v>
      </c>
      <c r="B452" s="200">
        <v>2060301</v>
      </c>
      <c r="C452" s="200" t="s">
        <v>362</v>
      </c>
      <c r="D452" s="237">
        <v>0</v>
      </c>
      <c r="E452" s="237">
        <f>_xlfn.XLOOKUP(B:B,Sheet1!B:B,Sheet1!D:D,0)</f>
        <v>0</v>
      </c>
      <c r="F452" s="238"/>
    </row>
    <row r="453" spans="1:6" ht="16.5" customHeight="1">
      <c r="A453" s="236">
        <f t="shared" si="8"/>
        <v>7</v>
      </c>
      <c r="B453" s="200">
        <v>2060302</v>
      </c>
      <c r="C453" s="200" t="s">
        <v>371</v>
      </c>
      <c r="D453" s="237">
        <v>1</v>
      </c>
      <c r="E453" s="237">
        <f>_xlfn.XLOOKUP(B:B,Sheet1!B:B,Sheet1!D:D,0)</f>
        <v>0</v>
      </c>
      <c r="F453" s="238">
        <f t="shared" si="9"/>
        <v>-1</v>
      </c>
    </row>
    <row r="454" spans="1:6" ht="16.5" customHeight="1">
      <c r="A454" s="236">
        <f t="shared" si="8"/>
        <v>7</v>
      </c>
      <c r="B454" s="200">
        <v>2060303</v>
      </c>
      <c r="C454" s="200" t="s">
        <v>372</v>
      </c>
      <c r="D454" s="237">
        <v>0</v>
      </c>
      <c r="E454" s="237">
        <f>_xlfn.XLOOKUP(B:B,Sheet1!B:B,Sheet1!D:D,0)</f>
        <v>0</v>
      </c>
      <c r="F454" s="238"/>
    </row>
    <row r="455" spans="1:6" ht="16.5" customHeight="1">
      <c r="A455" s="236">
        <f aca="true" t="shared" si="10" ref="A455:A518">LEN(B455)</f>
        <v>7</v>
      </c>
      <c r="B455" s="200">
        <v>2060304</v>
      </c>
      <c r="C455" s="200" t="s">
        <v>373</v>
      </c>
      <c r="D455" s="237">
        <v>0</v>
      </c>
      <c r="E455" s="237">
        <f>_xlfn.XLOOKUP(B:B,Sheet1!B:B,Sheet1!D:D,0)</f>
        <v>0</v>
      </c>
      <c r="F455" s="238"/>
    </row>
    <row r="456" spans="1:6" ht="16.5" customHeight="1">
      <c r="A456" s="236">
        <f t="shared" si="10"/>
        <v>7</v>
      </c>
      <c r="B456" s="200">
        <v>2060399</v>
      </c>
      <c r="C456" s="200" t="s">
        <v>374</v>
      </c>
      <c r="D456" s="237">
        <v>0</v>
      </c>
      <c r="E456" s="237">
        <f>_xlfn.XLOOKUP(B:B,Sheet1!B:B,Sheet1!D:D,0)</f>
        <v>0</v>
      </c>
      <c r="F456" s="238"/>
    </row>
    <row r="457" spans="1:6" ht="16.5" customHeight="1">
      <c r="A457" s="236">
        <f t="shared" si="10"/>
        <v>5</v>
      </c>
      <c r="B457" s="200">
        <v>20604</v>
      </c>
      <c r="C457" s="194" t="s">
        <v>375</v>
      </c>
      <c r="D457" s="237">
        <f>SUM(D458:D461)</f>
        <v>208</v>
      </c>
      <c r="E457" s="237">
        <f>_xlfn.XLOOKUP(B:B,Sheet1!B:B,Sheet1!D:D,0)</f>
        <v>0</v>
      </c>
      <c r="F457" s="238">
        <f t="shared" si="9"/>
        <v>-1</v>
      </c>
    </row>
    <row r="458" spans="1:6" ht="16.5" customHeight="1">
      <c r="A458" s="236">
        <f t="shared" si="10"/>
        <v>7</v>
      </c>
      <c r="B458" s="200">
        <v>2060401</v>
      </c>
      <c r="C458" s="200" t="s">
        <v>362</v>
      </c>
      <c r="D458" s="237">
        <v>0</v>
      </c>
      <c r="E458" s="237">
        <f>_xlfn.XLOOKUP(B:B,Sheet1!B:B,Sheet1!D:D,0)</f>
        <v>0</v>
      </c>
      <c r="F458" s="238"/>
    </row>
    <row r="459" spans="1:6" ht="16.5" customHeight="1">
      <c r="A459" s="236">
        <f t="shared" si="10"/>
        <v>7</v>
      </c>
      <c r="B459" s="200">
        <v>2060404</v>
      </c>
      <c r="C459" s="200" t="s">
        <v>376</v>
      </c>
      <c r="D459" s="237">
        <v>138</v>
      </c>
      <c r="E459" s="237">
        <f>_xlfn.XLOOKUP(B:B,Sheet1!B:B,Sheet1!D:D,0)</f>
        <v>0</v>
      </c>
      <c r="F459" s="238">
        <f>E459/D459-1</f>
        <v>-1</v>
      </c>
    </row>
    <row r="460" spans="1:6" ht="16.5" customHeight="1">
      <c r="A460" s="236">
        <f t="shared" si="10"/>
        <v>7</v>
      </c>
      <c r="B460" s="200">
        <v>2060405</v>
      </c>
      <c r="C460" s="200" t="s">
        <v>377</v>
      </c>
      <c r="D460" s="237">
        <v>0</v>
      </c>
      <c r="E460" s="237">
        <f>_xlfn.XLOOKUP(B:B,Sheet1!B:B,Sheet1!D:D,0)</f>
        <v>0</v>
      </c>
      <c r="F460" s="238"/>
    </row>
    <row r="461" spans="1:6" ht="16.5" customHeight="1">
      <c r="A461" s="236">
        <f t="shared" si="10"/>
        <v>7</v>
      </c>
      <c r="B461" s="200">
        <v>2060499</v>
      </c>
      <c r="C461" s="200" t="s">
        <v>378</v>
      </c>
      <c r="D461" s="237">
        <v>70</v>
      </c>
      <c r="E461" s="237">
        <f>_xlfn.XLOOKUP(B:B,Sheet1!B:B,Sheet1!D:D,0)</f>
        <v>0</v>
      </c>
      <c r="F461" s="238">
        <f>E461/D461-1</f>
        <v>-1</v>
      </c>
    </row>
    <row r="462" spans="1:6" ht="16.5" customHeight="1">
      <c r="A462" s="236">
        <f t="shared" si="10"/>
        <v>5</v>
      </c>
      <c r="B462" s="200">
        <v>20605</v>
      </c>
      <c r="C462" s="194" t="s">
        <v>379</v>
      </c>
      <c r="D462" s="237">
        <f>SUM(D463:D466)</f>
        <v>20</v>
      </c>
      <c r="E462" s="237">
        <f>_xlfn.XLOOKUP(B:B,Sheet1!B:B,Sheet1!D:D,0)</f>
        <v>0</v>
      </c>
      <c r="F462" s="238">
        <f>E462/D462-1</f>
        <v>-1</v>
      </c>
    </row>
    <row r="463" spans="1:6" ht="16.5" customHeight="1">
      <c r="A463" s="236">
        <f t="shared" si="10"/>
        <v>7</v>
      </c>
      <c r="B463" s="200">
        <v>2060501</v>
      </c>
      <c r="C463" s="200" t="s">
        <v>362</v>
      </c>
      <c r="D463" s="237">
        <v>0</v>
      </c>
      <c r="E463" s="237">
        <f>_xlfn.XLOOKUP(B:B,Sheet1!B:B,Sheet1!D:D,0)</f>
        <v>0</v>
      </c>
      <c r="F463" s="238"/>
    </row>
    <row r="464" spans="1:6" ht="16.5" customHeight="1">
      <c r="A464" s="236">
        <f t="shared" si="10"/>
        <v>7</v>
      </c>
      <c r="B464" s="200">
        <v>2060502</v>
      </c>
      <c r="C464" s="200" t="s">
        <v>380</v>
      </c>
      <c r="D464" s="237">
        <v>0</v>
      </c>
      <c r="E464" s="237">
        <f>_xlfn.XLOOKUP(B:B,Sheet1!B:B,Sheet1!D:D,0)</f>
        <v>0</v>
      </c>
      <c r="F464" s="238"/>
    </row>
    <row r="465" spans="1:6" ht="16.5" customHeight="1">
      <c r="A465" s="236">
        <f t="shared" si="10"/>
        <v>7</v>
      </c>
      <c r="B465" s="200">
        <v>2060503</v>
      </c>
      <c r="C465" s="200" t="s">
        <v>381</v>
      </c>
      <c r="D465" s="237">
        <v>0</v>
      </c>
      <c r="E465" s="237">
        <f>_xlfn.XLOOKUP(B:B,Sheet1!B:B,Sheet1!D:D,0)</f>
        <v>0</v>
      </c>
      <c r="F465" s="238"/>
    </row>
    <row r="466" spans="1:6" ht="16.5" customHeight="1">
      <c r="A466" s="236">
        <f t="shared" si="10"/>
        <v>7</v>
      </c>
      <c r="B466" s="200">
        <v>2060599</v>
      </c>
      <c r="C466" s="200" t="s">
        <v>382</v>
      </c>
      <c r="D466" s="237">
        <v>20</v>
      </c>
      <c r="E466" s="237">
        <f>_xlfn.XLOOKUP(B:B,Sheet1!B:B,Sheet1!D:D,0)</f>
        <v>0</v>
      </c>
      <c r="F466" s="238">
        <f>E466/D466-1</f>
        <v>-1</v>
      </c>
    </row>
    <row r="467" spans="1:6" ht="16.5" customHeight="1">
      <c r="A467" s="236">
        <f t="shared" si="10"/>
        <v>5</v>
      </c>
      <c r="B467" s="200">
        <v>20606</v>
      </c>
      <c r="C467" s="194" t="s">
        <v>383</v>
      </c>
      <c r="D467" s="237">
        <f>SUM(D468:D471)</f>
        <v>0</v>
      </c>
      <c r="E467" s="237">
        <f>_xlfn.XLOOKUP(B:B,Sheet1!B:B,Sheet1!D:D,0)</f>
        <v>0</v>
      </c>
      <c r="F467" s="238"/>
    </row>
    <row r="468" spans="1:6" ht="16.5" customHeight="1">
      <c r="A468" s="236">
        <f t="shared" si="10"/>
        <v>7</v>
      </c>
      <c r="B468" s="200">
        <v>2060601</v>
      </c>
      <c r="C468" s="200" t="s">
        <v>384</v>
      </c>
      <c r="D468" s="237">
        <v>0</v>
      </c>
      <c r="E468" s="237">
        <f>_xlfn.XLOOKUP(B:B,Sheet1!B:B,Sheet1!D:D,0)</f>
        <v>0</v>
      </c>
      <c r="F468" s="238"/>
    </row>
    <row r="469" spans="1:6" ht="16.5" customHeight="1">
      <c r="A469" s="236">
        <f t="shared" si="10"/>
        <v>7</v>
      </c>
      <c r="B469" s="200">
        <v>2060602</v>
      </c>
      <c r="C469" s="200" t="s">
        <v>385</v>
      </c>
      <c r="D469" s="237">
        <v>0</v>
      </c>
      <c r="E469" s="237">
        <f>_xlfn.XLOOKUP(B:B,Sheet1!B:B,Sheet1!D:D,0)</f>
        <v>0</v>
      </c>
      <c r="F469" s="238"/>
    </row>
    <row r="470" spans="1:6" ht="16.5" customHeight="1">
      <c r="A470" s="236">
        <f t="shared" si="10"/>
        <v>7</v>
      </c>
      <c r="B470" s="200">
        <v>2060603</v>
      </c>
      <c r="C470" s="200" t="s">
        <v>386</v>
      </c>
      <c r="D470" s="237">
        <v>0</v>
      </c>
      <c r="E470" s="237">
        <f>_xlfn.XLOOKUP(B:B,Sheet1!B:B,Sheet1!D:D,0)</f>
        <v>0</v>
      </c>
      <c r="F470" s="238"/>
    </row>
    <row r="471" spans="1:6" ht="16.5" customHeight="1">
      <c r="A471" s="236">
        <f t="shared" si="10"/>
        <v>7</v>
      </c>
      <c r="B471" s="200">
        <v>2060699</v>
      </c>
      <c r="C471" s="200" t="s">
        <v>387</v>
      </c>
      <c r="D471" s="237">
        <v>0</v>
      </c>
      <c r="E471" s="237">
        <f>_xlfn.XLOOKUP(B:B,Sheet1!B:B,Sheet1!D:D,0)</f>
        <v>0</v>
      </c>
      <c r="F471" s="238"/>
    </row>
    <row r="472" spans="1:6" ht="16.5" customHeight="1">
      <c r="A472" s="236">
        <f t="shared" si="10"/>
        <v>5</v>
      </c>
      <c r="B472" s="200">
        <v>20607</v>
      </c>
      <c r="C472" s="194" t="s">
        <v>388</v>
      </c>
      <c r="D472" s="237">
        <f>SUM(D473:D478)</f>
        <v>68</v>
      </c>
      <c r="E472" s="237">
        <f>_xlfn.XLOOKUP(B:B,Sheet1!B:B,Sheet1!D:D,0)</f>
        <v>104.73</v>
      </c>
      <c r="F472" s="238">
        <f>E472/D472-1</f>
        <v>0.5401470588235295</v>
      </c>
    </row>
    <row r="473" spans="1:6" ht="16.5" customHeight="1">
      <c r="A473" s="236">
        <f t="shared" si="10"/>
        <v>7</v>
      </c>
      <c r="B473" s="200">
        <v>2060701</v>
      </c>
      <c r="C473" s="200" t="s">
        <v>362</v>
      </c>
      <c r="D473" s="237">
        <v>2</v>
      </c>
      <c r="E473" s="237">
        <f>_xlfn.XLOOKUP(B:B,Sheet1!B:B,Sheet1!D:D,0)</f>
        <v>64.73</v>
      </c>
      <c r="F473" s="238">
        <f>E473/D473-1</f>
        <v>31.365000000000002</v>
      </c>
    </row>
    <row r="474" spans="1:6" ht="16.5" customHeight="1">
      <c r="A474" s="236">
        <f t="shared" si="10"/>
        <v>7</v>
      </c>
      <c r="B474" s="200">
        <v>2060702</v>
      </c>
      <c r="C474" s="200" t="s">
        <v>389</v>
      </c>
      <c r="D474" s="237">
        <v>56</v>
      </c>
      <c r="E474" s="237">
        <f>_xlfn.XLOOKUP(B:B,Sheet1!B:B,Sheet1!D:D,0)</f>
        <v>0</v>
      </c>
      <c r="F474" s="238">
        <f>E474/D474-1</f>
        <v>-1</v>
      </c>
    </row>
    <row r="475" spans="1:6" ht="16.5" customHeight="1">
      <c r="A475" s="236">
        <f t="shared" si="10"/>
        <v>7</v>
      </c>
      <c r="B475" s="200">
        <v>2060703</v>
      </c>
      <c r="C475" s="200" t="s">
        <v>390</v>
      </c>
      <c r="D475" s="237">
        <v>0</v>
      </c>
      <c r="E475" s="237">
        <f>_xlfn.XLOOKUP(B:B,Sheet1!B:B,Sheet1!D:D,0)</f>
        <v>0</v>
      </c>
      <c r="F475" s="238"/>
    </row>
    <row r="476" spans="1:6" ht="16.5" customHeight="1">
      <c r="A476" s="236">
        <f t="shared" si="10"/>
        <v>7</v>
      </c>
      <c r="B476" s="200">
        <v>2060704</v>
      </c>
      <c r="C476" s="200" t="s">
        <v>391</v>
      </c>
      <c r="D476" s="237">
        <v>0</v>
      </c>
      <c r="E476" s="237">
        <f>_xlfn.XLOOKUP(B:B,Sheet1!B:B,Sheet1!D:D,0)</f>
        <v>0</v>
      </c>
      <c r="F476" s="238"/>
    </row>
    <row r="477" spans="1:6" ht="16.5" customHeight="1">
      <c r="A477" s="236">
        <f t="shared" si="10"/>
        <v>7</v>
      </c>
      <c r="B477" s="200">
        <v>2060705</v>
      </c>
      <c r="C477" s="200" t="s">
        <v>392</v>
      </c>
      <c r="D477" s="237">
        <v>0</v>
      </c>
      <c r="E477" s="237">
        <f>_xlfn.XLOOKUP(B:B,Sheet1!B:B,Sheet1!D:D,0)</f>
        <v>0</v>
      </c>
      <c r="F477" s="238"/>
    </row>
    <row r="478" spans="1:6" ht="16.5" customHeight="1">
      <c r="A478" s="236">
        <f t="shared" si="10"/>
        <v>7</v>
      </c>
      <c r="B478" s="200">
        <v>2060799</v>
      </c>
      <c r="C478" s="200" t="s">
        <v>393</v>
      </c>
      <c r="D478" s="237">
        <v>10</v>
      </c>
      <c r="E478" s="237">
        <f>_xlfn.XLOOKUP(B:B,Sheet1!B:B,Sheet1!D:D,0)</f>
        <v>40</v>
      </c>
      <c r="F478" s="238">
        <f>E478/D478-1</f>
        <v>3</v>
      </c>
    </row>
    <row r="479" spans="1:6" ht="16.5" customHeight="1">
      <c r="A479" s="236">
        <f t="shared" si="10"/>
        <v>5</v>
      </c>
      <c r="B479" s="200">
        <v>20608</v>
      </c>
      <c r="C479" s="194" t="s">
        <v>394</v>
      </c>
      <c r="D479" s="237">
        <f>SUM(D480:D482)</f>
        <v>0</v>
      </c>
      <c r="E479" s="237">
        <f>_xlfn.XLOOKUP(B:B,Sheet1!B:B,Sheet1!D:D,0)</f>
        <v>0</v>
      </c>
      <c r="F479" s="238"/>
    </row>
    <row r="480" spans="1:6" ht="16.5" customHeight="1">
      <c r="A480" s="236">
        <f t="shared" si="10"/>
        <v>7</v>
      </c>
      <c r="B480" s="200">
        <v>2060801</v>
      </c>
      <c r="C480" s="200" t="s">
        <v>395</v>
      </c>
      <c r="D480" s="237">
        <v>0</v>
      </c>
      <c r="E480" s="237">
        <f>_xlfn.XLOOKUP(B:B,Sheet1!B:B,Sheet1!D:D,0)</f>
        <v>0</v>
      </c>
      <c r="F480" s="238"/>
    </row>
    <row r="481" spans="1:6" ht="16.5" customHeight="1">
      <c r="A481" s="236">
        <f t="shared" si="10"/>
        <v>7</v>
      </c>
      <c r="B481" s="200">
        <v>2060802</v>
      </c>
      <c r="C481" s="200" t="s">
        <v>396</v>
      </c>
      <c r="D481" s="237">
        <v>0</v>
      </c>
      <c r="E481" s="237">
        <f>_xlfn.XLOOKUP(B:B,Sheet1!B:B,Sheet1!D:D,0)</f>
        <v>0</v>
      </c>
      <c r="F481" s="238"/>
    </row>
    <row r="482" spans="1:6" ht="16.5" customHeight="1">
      <c r="A482" s="236">
        <f t="shared" si="10"/>
        <v>7</v>
      </c>
      <c r="B482" s="200">
        <v>2060899</v>
      </c>
      <c r="C482" s="200" t="s">
        <v>397</v>
      </c>
      <c r="D482" s="237">
        <v>0</v>
      </c>
      <c r="E482" s="237">
        <f>_xlfn.XLOOKUP(B:B,Sheet1!B:B,Sheet1!D:D,0)</f>
        <v>0</v>
      </c>
      <c r="F482" s="238"/>
    </row>
    <row r="483" spans="1:6" ht="16.5" customHeight="1">
      <c r="A483" s="236">
        <f t="shared" si="10"/>
        <v>5</v>
      </c>
      <c r="B483" s="200">
        <v>20609</v>
      </c>
      <c r="C483" s="194" t="s">
        <v>398</v>
      </c>
      <c r="D483" s="237">
        <f>SUM(D484:D486)</f>
        <v>0</v>
      </c>
      <c r="E483" s="237">
        <f>_xlfn.XLOOKUP(B:B,Sheet1!B:B,Sheet1!D:D,0)</f>
        <v>0</v>
      </c>
      <c r="F483" s="238"/>
    </row>
    <row r="484" spans="1:6" ht="16.5" customHeight="1">
      <c r="A484" s="236">
        <f t="shared" si="10"/>
        <v>7</v>
      </c>
      <c r="B484" s="200">
        <v>2060901</v>
      </c>
      <c r="C484" s="200" t="s">
        <v>399</v>
      </c>
      <c r="D484" s="237">
        <v>0</v>
      </c>
      <c r="E484" s="237">
        <f>_xlfn.XLOOKUP(B:B,Sheet1!B:B,Sheet1!D:D,0)</f>
        <v>0</v>
      </c>
      <c r="F484" s="238"/>
    </row>
    <row r="485" spans="1:6" ht="16.5" customHeight="1">
      <c r="A485" s="236">
        <f t="shared" si="10"/>
        <v>7</v>
      </c>
      <c r="B485" s="200">
        <v>2060902</v>
      </c>
      <c r="C485" s="200" t="s">
        <v>400</v>
      </c>
      <c r="D485" s="237">
        <v>0</v>
      </c>
      <c r="E485" s="237">
        <f>_xlfn.XLOOKUP(B:B,Sheet1!B:B,Sheet1!D:D,0)</f>
        <v>0</v>
      </c>
      <c r="F485" s="238"/>
    </row>
    <row r="486" spans="1:6" ht="16.5" customHeight="1">
      <c r="A486" s="236">
        <f t="shared" si="10"/>
        <v>7</v>
      </c>
      <c r="B486" s="200">
        <v>2060999</v>
      </c>
      <c r="C486" s="200" t="s">
        <v>401</v>
      </c>
      <c r="D486" s="237">
        <v>0</v>
      </c>
      <c r="E486" s="237">
        <f>_xlfn.XLOOKUP(B:B,Sheet1!B:B,Sheet1!D:D,0)</f>
        <v>0</v>
      </c>
      <c r="F486" s="238"/>
    </row>
    <row r="487" spans="1:6" ht="16.5" customHeight="1">
      <c r="A487" s="236">
        <f t="shared" si="10"/>
        <v>5</v>
      </c>
      <c r="B487" s="200">
        <v>20699</v>
      </c>
      <c r="C487" s="194" t="s">
        <v>402</v>
      </c>
      <c r="D487" s="237">
        <f>SUM(D488:D491)</f>
        <v>5892</v>
      </c>
      <c r="E487" s="237">
        <f>_xlfn.XLOOKUP(B:B,Sheet1!B:B,Sheet1!D:D,0)</f>
        <v>50</v>
      </c>
      <c r="F487" s="238">
        <f>E487/D487-1</f>
        <v>-0.9915139171758316</v>
      </c>
    </row>
    <row r="488" spans="1:6" ht="16.5" customHeight="1">
      <c r="A488" s="236">
        <f t="shared" si="10"/>
        <v>7</v>
      </c>
      <c r="B488" s="200">
        <v>2069901</v>
      </c>
      <c r="C488" s="200" t="s">
        <v>403</v>
      </c>
      <c r="D488" s="237">
        <v>5</v>
      </c>
      <c r="E488" s="237">
        <f>_xlfn.XLOOKUP(B:B,Sheet1!B:B,Sheet1!D:D,0)</f>
        <v>0</v>
      </c>
      <c r="F488" s="238">
        <f>E488/D488-1</f>
        <v>-1</v>
      </c>
    </row>
    <row r="489" spans="1:6" ht="16.5" customHeight="1">
      <c r="A489" s="236">
        <f t="shared" si="10"/>
        <v>7</v>
      </c>
      <c r="B489" s="200">
        <v>2069902</v>
      </c>
      <c r="C489" s="200" t="s">
        <v>404</v>
      </c>
      <c r="D489" s="237">
        <v>0</v>
      </c>
      <c r="E489" s="237">
        <f>_xlfn.XLOOKUP(B:B,Sheet1!B:B,Sheet1!D:D,0)</f>
        <v>0</v>
      </c>
      <c r="F489" s="238"/>
    </row>
    <row r="490" spans="1:6" ht="16.5" customHeight="1">
      <c r="A490" s="236">
        <f t="shared" si="10"/>
        <v>7</v>
      </c>
      <c r="B490" s="200">
        <v>2069903</v>
      </c>
      <c r="C490" s="200" t="s">
        <v>405</v>
      </c>
      <c r="D490" s="237">
        <v>0</v>
      </c>
      <c r="E490" s="237">
        <f>_xlfn.XLOOKUP(B:B,Sheet1!B:B,Sheet1!D:D,0)</f>
        <v>0</v>
      </c>
      <c r="F490" s="238"/>
    </row>
    <row r="491" spans="1:6" ht="16.5" customHeight="1">
      <c r="A491" s="236">
        <f t="shared" si="10"/>
        <v>7</v>
      </c>
      <c r="B491" s="200">
        <v>2069999</v>
      </c>
      <c r="C491" s="200" t="s">
        <v>406</v>
      </c>
      <c r="D491" s="237">
        <v>5887</v>
      </c>
      <c r="E491" s="237">
        <f>_xlfn.XLOOKUP(B:B,Sheet1!B:B,Sheet1!D:D,0)</f>
        <v>50</v>
      </c>
      <c r="F491" s="238">
        <f>E491/D491-1</f>
        <v>-0.9915067096993375</v>
      </c>
    </row>
    <row r="492" spans="1:6" ht="16.5" customHeight="1">
      <c r="A492" s="236">
        <f t="shared" si="10"/>
        <v>3</v>
      </c>
      <c r="B492" s="200">
        <v>207</v>
      </c>
      <c r="C492" s="239" t="s">
        <v>407</v>
      </c>
      <c r="D492" s="237">
        <f>SUM(D493,D509,D517,D528,D537,D545)</f>
        <v>7757</v>
      </c>
      <c r="E492" s="237">
        <f>_xlfn.XLOOKUP(B:B,Sheet1!B:B,Sheet1!D:D,0)</f>
        <v>6133.960000000001</v>
      </c>
      <c r="F492" s="238">
        <f>E492/D492-1</f>
        <v>-0.20923552919943267</v>
      </c>
    </row>
    <row r="493" spans="1:6" ht="16.5" customHeight="1">
      <c r="A493" s="236">
        <f t="shared" si="10"/>
        <v>5</v>
      </c>
      <c r="B493" s="200">
        <v>20701</v>
      </c>
      <c r="C493" s="194" t="s">
        <v>408</v>
      </c>
      <c r="D493" s="237">
        <f>SUM(D494:D508)</f>
        <v>2529</v>
      </c>
      <c r="E493" s="237">
        <f>_xlfn.XLOOKUP(B:B,Sheet1!B:B,Sheet1!D:D,0)</f>
        <v>2237.36</v>
      </c>
      <c r="F493" s="238">
        <f>E493/D493-1</f>
        <v>-0.11531830763147488</v>
      </c>
    </row>
    <row r="494" spans="1:6" ht="16.5" customHeight="1">
      <c r="A494" s="236">
        <f t="shared" si="10"/>
        <v>7</v>
      </c>
      <c r="B494" s="200">
        <v>2070101</v>
      </c>
      <c r="C494" s="200" t="s">
        <v>81</v>
      </c>
      <c r="D494" s="237">
        <v>737</v>
      </c>
      <c r="E494" s="237">
        <f>_xlfn.XLOOKUP(B:B,Sheet1!B:B,Sheet1!D:D,0)</f>
        <v>1271.91</v>
      </c>
      <c r="F494" s="238">
        <f>E494/D494-1</f>
        <v>0.7257937584803258</v>
      </c>
    </row>
    <row r="495" spans="1:6" ht="16.5" customHeight="1">
      <c r="A495" s="236">
        <f t="shared" si="10"/>
        <v>7</v>
      </c>
      <c r="B495" s="200">
        <v>2070102</v>
      </c>
      <c r="C495" s="200" t="s">
        <v>82</v>
      </c>
      <c r="D495" s="237">
        <v>175</v>
      </c>
      <c r="E495" s="237">
        <f>_xlfn.XLOOKUP(B:B,Sheet1!B:B,Sheet1!D:D,0)</f>
        <v>25</v>
      </c>
      <c r="F495" s="238">
        <f>E495/D495-1</f>
        <v>-0.8571428571428572</v>
      </c>
    </row>
    <row r="496" spans="1:6" ht="16.5" customHeight="1">
      <c r="A496" s="236">
        <f t="shared" si="10"/>
        <v>7</v>
      </c>
      <c r="B496" s="200">
        <v>2070103</v>
      </c>
      <c r="C496" s="200" t="s">
        <v>83</v>
      </c>
      <c r="D496" s="237">
        <v>0</v>
      </c>
      <c r="E496" s="237">
        <f>_xlfn.XLOOKUP(B:B,Sheet1!B:B,Sheet1!D:D,0)</f>
        <v>0</v>
      </c>
      <c r="F496" s="238"/>
    </row>
    <row r="497" spans="1:6" ht="16.5" customHeight="1">
      <c r="A497" s="236">
        <f t="shared" si="10"/>
        <v>7</v>
      </c>
      <c r="B497" s="200">
        <v>2070104</v>
      </c>
      <c r="C497" s="200" t="s">
        <v>409</v>
      </c>
      <c r="D497" s="237">
        <v>266</v>
      </c>
      <c r="E497" s="237">
        <f>_xlfn.XLOOKUP(B:B,Sheet1!B:B,Sheet1!D:D,0)</f>
        <v>89</v>
      </c>
      <c r="F497" s="238">
        <f>E497/D497-1</f>
        <v>-0.6654135338345865</v>
      </c>
    </row>
    <row r="498" spans="1:6" ht="16.5" customHeight="1">
      <c r="A498" s="236">
        <f t="shared" si="10"/>
        <v>7</v>
      </c>
      <c r="B498" s="200">
        <v>2070105</v>
      </c>
      <c r="C498" s="200" t="s">
        <v>410</v>
      </c>
      <c r="D498" s="237">
        <v>240</v>
      </c>
      <c r="E498" s="237">
        <f>_xlfn.XLOOKUP(B:B,Sheet1!B:B,Sheet1!D:D,0)</f>
        <v>25</v>
      </c>
      <c r="F498" s="238">
        <f>E498/D498-1</f>
        <v>-0.8958333333333334</v>
      </c>
    </row>
    <row r="499" spans="1:6" ht="16.5" customHeight="1">
      <c r="A499" s="236">
        <f t="shared" si="10"/>
        <v>7</v>
      </c>
      <c r="B499" s="200">
        <v>2070106</v>
      </c>
      <c r="C499" s="200" t="s">
        <v>411</v>
      </c>
      <c r="D499" s="237">
        <v>0</v>
      </c>
      <c r="E499" s="237">
        <f>_xlfn.XLOOKUP(B:B,Sheet1!B:B,Sheet1!D:D,0)</f>
        <v>0</v>
      </c>
      <c r="F499" s="238"/>
    </row>
    <row r="500" spans="1:6" ht="16.5" customHeight="1">
      <c r="A500" s="236">
        <f t="shared" si="10"/>
        <v>7</v>
      </c>
      <c r="B500" s="200">
        <v>2070107</v>
      </c>
      <c r="C500" s="200" t="s">
        <v>412</v>
      </c>
      <c r="D500" s="237">
        <v>161</v>
      </c>
      <c r="E500" s="237">
        <f>_xlfn.XLOOKUP(B:B,Sheet1!B:B,Sheet1!D:D,0)</f>
        <v>240.85</v>
      </c>
      <c r="F500" s="238">
        <f>E500/D500-1</f>
        <v>0.49596273291925463</v>
      </c>
    </row>
    <row r="501" spans="1:6" ht="16.5" customHeight="1">
      <c r="A501" s="236">
        <f t="shared" si="10"/>
        <v>7</v>
      </c>
      <c r="B501" s="200">
        <v>2070108</v>
      </c>
      <c r="C501" s="200" t="s">
        <v>413</v>
      </c>
      <c r="D501" s="237">
        <v>0</v>
      </c>
      <c r="E501" s="237">
        <f>_xlfn.XLOOKUP(B:B,Sheet1!B:B,Sheet1!D:D,0)</f>
        <v>0</v>
      </c>
      <c r="F501" s="238"/>
    </row>
    <row r="502" spans="1:6" ht="16.5" customHeight="1">
      <c r="A502" s="236">
        <f t="shared" si="10"/>
        <v>7</v>
      </c>
      <c r="B502" s="200">
        <v>2070109</v>
      </c>
      <c r="C502" s="200" t="s">
        <v>414</v>
      </c>
      <c r="D502" s="237">
        <v>70</v>
      </c>
      <c r="E502" s="237">
        <f>_xlfn.XLOOKUP(B:B,Sheet1!B:B,Sheet1!D:D,0)</f>
        <v>10</v>
      </c>
      <c r="F502" s="238">
        <f>E502/D502-1</f>
        <v>-0.8571428571428572</v>
      </c>
    </row>
    <row r="503" spans="1:6" ht="16.5" customHeight="1">
      <c r="A503" s="236">
        <f t="shared" si="10"/>
        <v>7</v>
      </c>
      <c r="B503" s="200">
        <v>2070110</v>
      </c>
      <c r="C503" s="200" t="s">
        <v>415</v>
      </c>
      <c r="D503" s="237">
        <v>0</v>
      </c>
      <c r="E503" s="237">
        <f>_xlfn.XLOOKUP(B:B,Sheet1!B:B,Sheet1!D:D,0)</f>
        <v>0</v>
      </c>
      <c r="F503" s="238"/>
    </row>
    <row r="504" spans="1:6" ht="16.5" customHeight="1">
      <c r="A504" s="236">
        <f t="shared" si="10"/>
        <v>7</v>
      </c>
      <c r="B504" s="200">
        <v>2070111</v>
      </c>
      <c r="C504" s="200" t="s">
        <v>416</v>
      </c>
      <c r="D504" s="237">
        <v>87</v>
      </c>
      <c r="E504" s="237">
        <f>_xlfn.XLOOKUP(B:B,Sheet1!B:B,Sheet1!D:D,0)</f>
        <v>0</v>
      </c>
      <c r="F504" s="238">
        <f>E504/D504-1</f>
        <v>-1</v>
      </c>
    </row>
    <row r="505" spans="1:6" ht="16.5" customHeight="1">
      <c r="A505" s="236">
        <f t="shared" si="10"/>
        <v>7</v>
      </c>
      <c r="B505" s="200">
        <v>2070112</v>
      </c>
      <c r="C505" s="200" t="s">
        <v>417</v>
      </c>
      <c r="D505" s="237">
        <v>0</v>
      </c>
      <c r="E505" s="237">
        <f>_xlfn.XLOOKUP(B:B,Sheet1!B:B,Sheet1!D:D,0)</f>
        <v>0</v>
      </c>
      <c r="F505" s="238"/>
    </row>
    <row r="506" spans="1:6" ht="16.5" customHeight="1">
      <c r="A506" s="236">
        <f t="shared" si="10"/>
        <v>7</v>
      </c>
      <c r="B506" s="200">
        <v>2070113</v>
      </c>
      <c r="C506" s="200" t="s">
        <v>418</v>
      </c>
      <c r="D506" s="237">
        <v>0</v>
      </c>
      <c r="E506" s="237">
        <f>_xlfn.XLOOKUP(B:B,Sheet1!B:B,Sheet1!D:D,0)</f>
        <v>0</v>
      </c>
      <c r="F506" s="238"/>
    </row>
    <row r="507" spans="1:6" ht="16.5" customHeight="1">
      <c r="A507" s="236">
        <f t="shared" si="10"/>
        <v>7</v>
      </c>
      <c r="B507" s="200">
        <v>2070114</v>
      </c>
      <c r="C507" s="200" t="s">
        <v>419</v>
      </c>
      <c r="D507" s="237">
        <v>20</v>
      </c>
      <c r="E507" s="237">
        <f>_xlfn.XLOOKUP(B:B,Sheet1!B:B,Sheet1!D:D,0)</f>
        <v>176</v>
      </c>
      <c r="F507" s="238">
        <f>E507/D507-1</f>
        <v>7.800000000000001</v>
      </c>
    </row>
    <row r="508" spans="1:6" ht="16.5" customHeight="1">
      <c r="A508" s="236">
        <f t="shared" si="10"/>
        <v>7</v>
      </c>
      <c r="B508" s="200">
        <v>2070199</v>
      </c>
      <c r="C508" s="200" t="s">
        <v>420</v>
      </c>
      <c r="D508" s="237">
        <v>773</v>
      </c>
      <c r="E508" s="237">
        <f>_xlfn.XLOOKUP(B:B,Sheet1!B:B,Sheet1!D:D,0)</f>
        <v>399.6</v>
      </c>
      <c r="F508" s="238">
        <f>E508/D508-1</f>
        <v>-0.4830530401034928</v>
      </c>
    </row>
    <row r="509" spans="1:6" ht="16.5" customHeight="1">
      <c r="A509" s="236">
        <f t="shared" si="10"/>
        <v>5</v>
      </c>
      <c r="B509" s="200">
        <v>20702</v>
      </c>
      <c r="C509" s="194" t="s">
        <v>421</v>
      </c>
      <c r="D509" s="237">
        <f>SUM(D510:D516)</f>
        <v>950</v>
      </c>
      <c r="E509" s="237">
        <f>_xlfn.XLOOKUP(B:B,Sheet1!B:B,Sheet1!D:D,0)</f>
        <v>747.29</v>
      </c>
      <c r="F509" s="238">
        <f>E509/D509-1</f>
        <v>-0.2133789473684211</v>
      </c>
    </row>
    <row r="510" spans="1:6" ht="16.5" customHeight="1">
      <c r="A510" s="236">
        <f t="shared" si="10"/>
        <v>7</v>
      </c>
      <c r="B510" s="200">
        <v>2070201</v>
      </c>
      <c r="C510" s="200" t="s">
        <v>81</v>
      </c>
      <c r="D510" s="237">
        <v>318</v>
      </c>
      <c r="E510" s="237">
        <f>_xlfn.XLOOKUP(B:B,Sheet1!B:B,Sheet1!D:D,0)</f>
        <v>449.11</v>
      </c>
      <c r="F510" s="238">
        <f>E510/D510-1</f>
        <v>0.4122955974842768</v>
      </c>
    </row>
    <row r="511" spans="1:6" ht="16.5" customHeight="1">
      <c r="A511" s="236">
        <f t="shared" si="10"/>
        <v>7</v>
      </c>
      <c r="B511" s="200">
        <v>2070202</v>
      </c>
      <c r="C511" s="200" t="s">
        <v>82</v>
      </c>
      <c r="D511" s="237">
        <v>173</v>
      </c>
      <c r="E511" s="237">
        <f>_xlfn.XLOOKUP(B:B,Sheet1!B:B,Sheet1!D:D,0)</f>
        <v>298.18</v>
      </c>
      <c r="F511" s="238">
        <f>E511/D511-1</f>
        <v>0.7235838150289018</v>
      </c>
    </row>
    <row r="512" spans="1:6" ht="16.5" customHeight="1">
      <c r="A512" s="236">
        <f t="shared" si="10"/>
        <v>7</v>
      </c>
      <c r="B512" s="200">
        <v>2070203</v>
      </c>
      <c r="C512" s="200" t="s">
        <v>83</v>
      </c>
      <c r="D512" s="237">
        <v>0</v>
      </c>
      <c r="E512" s="237">
        <f>_xlfn.XLOOKUP(B:B,Sheet1!B:B,Sheet1!D:D,0)</f>
        <v>0</v>
      </c>
      <c r="F512" s="238"/>
    </row>
    <row r="513" spans="1:6" ht="16.5" customHeight="1">
      <c r="A513" s="236">
        <f t="shared" si="10"/>
        <v>7</v>
      </c>
      <c r="B513" s="200">
        <v>2070204</v>
      </c>
      <c r="C513" s="200" t="s">
        <v>422</v>
      </c>
      <c r="D513" s="237">
        <v>96</v>
      </c>
      <c r="E513" s="237">
        <f>_xlfn.XLOOKUP(B:B,Sheet1!B:B,Sheet1!D:D,0)</f>
        <v>0</v>
      </c>
      <c r="F513" s="238">
        <f>E513/D513-1</f>
        <v>-1</v>
      </c>
    </row>
    <row r="514" spans="1:6" ht="16.5" customHeight="1">
      <c r="A514" s="236">
        <f t="shared" si="10"/>
        <v>7</v>
      </c>
      <c r="B514" s="200">
        <v>2070205</v>
      </c>
      <c r="C514" s="200" t="s">
        <v>423</v>
      </c>
      <c r="D514" s="237">
        <v>10</v>
      </c>
      <c r="E514" s="237">
        <f>_xlfn.XLOOKUP(B:B,Sheet1!B:B,Sheet1!D:D,0)</f>
        <v>0</v>
      </c>
      <c r="F514" s="238">
        <f>E514/D514-1</f>
        <v>-1</v>
      </c>
    </row>
    <row r="515" spans="1:6" ht="16.5" customHeight="1">
      <c r="A515" s="236">
        <f t="shared" si="10"/>
        <v>7</v>
      </c>
      <c r="B515" s="200">
        <v>2070206</v>
      </c>
      <c r="C515" s="200" t="s">
        <v>424</v>
      </c>
      <c r="D515" s="237">
        <v>0</v>
      </c>
      <c r="E515" s="237">
        <f>_xlfn.XLOOKUP(B:B,Sheet1!B:B,Sheet1!D:D,0)</f>
        <v>0</v>
      </c>
      <c r="F515" s="238"/>
    </row>
    <row r="516" spans="1:6" ht="16.5" customHeight="1">
      <c r="A516" s="236">
        <f t="shared" si="10"/>
        <v>7</v>
      </c>
      <c r="B516" s="200">
        <v>2070299</v>
      </c>
      <c r="C516" s="200" t="s">
        <v>425</v>
      </c>
      <c r="D516" s="237">
        <v>353</v>
      </c>
      <c r="E516" s="237">
        <f>_xlfn.XLOOKUP(B:B,Sheet1!B:B,Sheet1!D:D,0)</f>
        <v>0</v>
      </c>
      <c r="F516" s="238">
        <f>E516/D516-1</f>
        <v>-1</v>
      </c>
    </row>
    <row r="517" spans="1:6" ht="16.5" customHeight="1">
      <c r="A517" s="236">
        <f t="shared" si="10"/>
        <v>5</v>
      </c>
      <c r="B517" s="200">
        <v>20703</v>
      </c>
      <c r="C517" s="194" t="s">
        <v>426</v>
      </c>
      <c r="D517" s="237">
        <f>SUM(D518:D527)</f>
        <v>338</v>
      </c>
      <c r="E517" s="237">
        <f>_xlfn.XLOOKUP(B:B,Sheet1!B:B,Sheet1!D:D,0)</f>
        <v>276.38</v>
      </c>
      <c r="F517" s="238">
        <f>E517/D517-1</f>
        <v>-0.18230769230769228</v>
      </c>
    </row>
    <row r="518" spans="1:6" ht="16.5" customHeight="1">
      <c r="A518" s="236">
        <f t="shared" si="10"/>
        <v>7</v>
      </c>
      <c r="B518" s="200">
        <v>2070301</v>
      </c>
      <c r="C518" s="200" t="s">
        <v>81</v>
      </c>
      <c r="D518" s="237">
        <v>178</v>
      </c>
      <c r="E518" s="237">
        <f>_xlfn.XLOOKUP(B:B,Sheet1!B:B,Sheet1!D:D,0)</f>
        <v>216.38</v>
      </c>
      <c r="F518" s="238">
        <f>E518/D518-1</f>
        <v>0.21561797752808975</v>
      </c>
    </row>
    <row r="519" spans="1:6" ht="16.5" customHeight="1">
      <c r="A519" s="236">
        <f aca="true" t="shared" si="11" ref="A519:A582">LEN(B519)</f>
        <v>7</v>
      </c>
      <c r="B519" s="200">
        <v>2070302</v>
      </c>
      <c r="C519" s="200" t="s">
        <v>82</v>
      </c>
      <c r="D519" s="237">
        <v>28</v>
      </c>
      <c r="E519" s="237">
        <f>_xlfn.XLOOKUP(B:B,Sheet1!B:B,Sheet1!D:D,0)</f>
        <v>0</v>
      </c>
      <c r="F519" s="238">
        <f>E519/D519-1</f>
        <v>-1</v>
      </c>
    </row>
    <row r="520" spans="1:6" ht="16.5" customHeight="1">
      <c r="A520" s="236">
        <f t="shared" si="11"/>
        <v>7</v>
      </c>
      <c r="B520" s="200">
        <v>2070303</v>
      </c>
      <c r="C520" s="200" t="s">
        <v>83</v>
      </c>
      <c r="D520" s="237">
        <v>0</v>
      </c>
      <c r="E520" s="237">
        <f>_xlfn.XLOOKUP(B:B,Sheet1!B:B,Sheet1!D:D,0)</f>
        <v>0</v>
      </c>
      <c r="F520" s="238"/>
    </row>
    <row r="521" spans="1:6" ht="16.5" customHeight="1">
      <c r="A521" s="236">
        <f t="shared" si="11"/>
        <v>7</v>
      </c>
      <c r="B521" s="200">
        <v>2070304</v>
      </c>
      <c r="C521" s="200" t="s">
        <v>427</v>
      </c>
      <c r="D521" s="237">
        <v>0</v>
      </c>
      <c r="E521" s="237">
        <f>_xlfn.XLOOKUP(B:B,Sheet1!B:B,Sheet1!D:D,0)</f>
        <v>0</v>
      </c>
      <c r="F521" s="238"/>
    </row>
    <row r="522" spans="1:6" ht="16.5" customHeight="1">
      <c r="A522" s="236">
        <f t="shared" si="11"/>
        <v>7</v>
      </c>
      <c r="B522" s="200">
        <v>2070305</v>
      </c>
      <c r="C522" s="200" t="s">
        <v>428</v>
      </c>
      <c r="D522" s="237">
        <v>0</v>
      </c>
      <c r="E522" s="237">
        <f>_xlfn.XLOOKUP(B:B,Sheet1!B:B,Sheet1!D:D,0)</f>
        <v>60</v>
      </c>
      <c r="F522" s="238"/>
    </row>
    <row r="523" spans="1:6" ht="16.5" customHeight="1">
      <c r="A523" s="236">
        <f t="shared" si="11"/>
        <v>7</v>
      </c>
      <c r="B523" s="200">
        <v>2070306</v>
      </c>
      <c r="C523" s="200" t="s">
        <v>429</v>
      </c>
      <c r="D523" s="237">
        <v>0</v>
      </c>
      <c r="E523" s="237">
        <f>_xlfn.XLOOKUP(B:B,Sheet1!B:B,Sheet1!D:D,0)</f>
        <v>0</v>
      </c>
      <c r="F523" s="238"/>
    </row>
    <row r="524" spans="1:6" ht="16.5" customHeight="1">
      <c r="A524" s="236">
        <f t="shared" si="11"/>
        <v>7</v>
      </c>
      <c r="B524" s="200">
        <v>2070307</v>
      </c>
      <c r="C524" s="200" t="s">
        <v>430</v>
      </c>
      <c r="D524" s="237">
        <v>102</v>
      </c>
      <c r="E524" s="237">
        <f>_xlfn.XLOOKUP(B:B,Sheet1!B:B,Sheet1!D:D,0)</f>
        <v>0</v>
      </c>
      <c r="F524" s="238">
        <f>E524/D524-1</f>
        <v>-1</v>
      </c>
    </row>
    <row r="525" spans="1:6" ht="16.5" customHeight="1">
      <c r="A525" s="236">
        <f t="shared" si="11"/>
        <v>7</v>
      </c>
      <c r="B525" s="200">
        <v>2070308</v>
      </c>
      <c r="C525" s="200" t="s">
        <v>431</v>
      </c>
      <c r="D525" s="237">
        <v>0</v>
      </c>
      <c r="E525" s="237">
        <f>_xlfn.XLOOKUP(B:B,Sheet1!B:B,Sheet1!D:D,0)</f>
        <v>0</v>
      </c>
      <c r="F525" s="238"/>
    </row>
    <row r="526" spans="1:6" ht="16.5" customHeight="1">
      <c r="A526" s="236">
        <f t="shared" si="11"/>
        <v>7</v>
      </c>
      <c r="B526" s="200">
        <v>2070309</v>
      </c>
      <c r="C526" s="200" t="s">
        <v>432</v>
      </c>
      <c r="D526" s="237">
        <v>0</v>
      </c>
      <c r="E526" s="237">
        <f>_xlfn.XLOOKUP(B:B,Sheet1!B:B,Sheet1!D:D,0)</f>
        <v>0</v>
      </c>
      <c r="F526" s="238"/>
    </row>
    <row r="527" spans="1:6" ht="16.5" customHeight="1">
      <c r="A527" s="236">
        <f t="shared" si="11"/>
        <v>7</v>
      </c>
      <c r="B527" s="200">
        <v>2070399</v>
      </c>
      <c r="C527" s="200" t="s">
        <v>433</v>
      </c>
      <c r="D527" s="237">
        <v>30</v>
      </c>
      <c r="E527" s="237">
        <f>_xlfn.XLOOKUP(B:B,Sheet1!B:B,Sheet1!D:D,0)</f>
        <v>0</v>
      </c>
      <c r="F527" s="238">
        <f>E527/D527-1</f>
        <v>-1</v>
      </c>
    </row>
    <row r="528" spans="1:6" ht="16.5" customHeight="1">
      <c r="A528" s="236">
        <f t="shared" si="11"/>
        <v>5</v>
      </c>
      <c r="B528" s="200">
        <v>20706</v>
      </c>
      <c r="C528" s="209" t="s">
        <v>434</v>
      </c>
      <c r="D528" s="237">
        <f>SUM(D529:D536)</f>
        <v>1</v>
      </c>
      <c r="E528" s="237">
        <f>_xlfn.XLOOKUP(B:B,Sheet1!B:B,Sheet1!D:D,0)</f>
        <v>159.78</v>
      </c>
      <c r="F528" s="238">
        <f>E528/D528-1</f>
        <v>158.78</v>
      </c>
    </row>
    <row r="529" spans="1:6" ht="16.5" customHeight="1">
      <c r="A529" s="236">
        <f t="shared" si="11"/>
        <v>7</v>
      </c>
      <c r="B529" s="200">
        <v>2070601</v>
      </c>
      <c r="C529" s="210" t="s">
        <v>81</v>
      </c>
      <c r="D529" s="237">
        <v>0</v>
      </c>
      <c r="E529" s="237">
        <f>_xlfn.XLOOKUP(B:B,Sheet1!B:B,Sheet1!D:D,0)</f>
        <v>49.41</v>
      </c>
      <c r="F529" s="238"/>
    </row>
    <row r="530" spans="1:6" ht="16.5" customHeight="1">
      <c r="A530" s="236">
        <f t="shared" si="11"/>
        <v>7</v>
      </c>
      <c r="B530" s="200">
        <v>2070602</v>
      </c>
      <c r="C530" s="210" t="s">
        <v>82</v>
      </c>
      <c r="D530" s="237">
        <v>0</v>
      </c>
      <c r="E530" s="237">
        <f>_xlfn.XLOOKUP(B:B,Sheet1!B:B,Sheet1!D:D,0)</f>
        <v>110.37</v>
      </c>
      <c r="F530" s="238"/>
    </row>
    <row r="531" spans="1:6" ht="16.5" customHeight="1">
      <c r="A531" s="236">
        <f t="shared" si="11"/>
        <v>7</v>
      </c>
      <c r="B531" s="200">
        <v>2070603</v>
      </c>
      <c r="C531" s="210" t="s">
        <v>83</v>
      </c>
      <c r="D531" s="237">
        <v>0</v>
      </c>
      <c r="E531" s="237">
        <f>_xlfn.XLOOKUP(B:B,Sheet1!B:B,Sheet1!D:D,0)</f>
        <v>0</v>
      </c>
      <c r="F531" s="238"/>
    </row>
    <row r="532" spans="1:6" ht="16.5" customHeight="1">
      <c r="A532" s="236">
        <f t="shared" si="11"/>
        <v>7</v>
      </c>
      <c r="B532" s="200">
        <v>2070604</v>
      </c>
      <c r="C532" s="210" t="s">
        <v>435</v>
      </c>
      <c r="D532" s="237">
        <v>0</v>
      </c>
      <c r="E532" s="237">
        <f>_xlfn.XLOOKUP(B:B,Sheet1!B:B,Sheet1!D:D,0)</f>
        <v>0</v>
      </c>
      <c r="F532" s="238"/>
    </row>
    <row r="533" spans="1:6" ht="16.5" customHeight="1">
      <c r="A533" s="236">
        <f t="shared" si="11"/>
        <v>7</v>
      </c>
      <c r="B533" s="200">
        <v>2070605</v>
      </c>
      <c r="C533" s="210" t="s">
        <v>436</v>
      </c>
      <c r="D533" s="237">
        <v>0</v>
      </c>
      <c r="E533" s="237">
        <f>_xlfn.XLOOKUP(B:B,Sheet1!B:B,Sheet1!D:D,0)</f>
        <v>0</v>
      </c>
      <c r="F533" s="238"/>
    </row>
    <row r="534" spans="1:6" ht="16.5" customHeight="1">
      <c r="A534" s="236">
        <f t="shared" si="11"/>
        <v>7</v>
      </c>
      <c r="B534" s="200">
        <v>2070606</v>
      </c>
      <c r="C534" s="210" t="s">
        <v>437</v>
      </c>
      <c r="D534" s="237">
        <v>0</v>
      </c>
      <c r="E534" s="237">
        <f>_xlfn.XLOOKUP(B:B,Sheet1!B:B,Sheet1!D:D,0)</f>
        <v>0</v>
      </c>
      <c r="F534" s="238"/>
    </row>
    <row r="535" spans="1:6" ht="16.5" customHeight="1">
      <c r="A535" s="236">
        <f t="shared" si="11"/>
        <v>7</v>
      </c>
      <c r="B535" s="200">
        <v>2070607</v>
      </c>
      <c r="C535" s="210" t="s">
        <v>438</v>
      </c>
      <c r="D535" s="237">
        <v>1</v>
      </c>
      <c r="E535" s="237">
        <f>_xlfn.XLOOKUP(B:B,Sheet1!B:B,Sheet1!D:D,0)</f>
        <v>0</v>
      </c>
      <c r="F535" s="238">
        <f>E535/D535-1</f>
        <v>-1</v>
      </c>
    </row>
    <row r="536" spans="1:6" ht="16.5" customHeight="1">
      <c r="A536" s="236">
        <f t="shared" si="11"/>
        <v>7</v>
      </c>
      <c r="B536" s="200">
        <v>2070699</v>
      </c>
      <c r="C536" s="210" t="s">
        <v>439</v>
      </c>
      <c r="D536" s="237">
        <v>0</v>
      </c>
      <c r="E536" s="237">
        <f>_xlfn.XLOOKUP(B:B,Sheet1!B:B,Sheet1!D:D,0)</f>
        <v>0</v>
      </c>
      <c r="F536" s="238"/>
    </row>
    <row r="537" spans="1:6" ht="16.5" customHeight="1">
      <c r="A537" s="236">
        <f t="shared" si="11"/>
        <v>5</v>
      </c>
      <c r="B537" s="200">
        <v>20708</v>
      </c>
      <c r="C537" s="209" t="s">
        <v>440</v>
      </c>
      <c r="D537" s="237">
        <f>SUM(D538:D544)</f>
        <v>2515</v>
      </c>
      <c r="E537" s="237">
        <f>_xlfn.XLOOKUP(B:B,Sheet1!B:B,Sheet1!D:D,0)</f>
        <v>2639.97</v>
      </c>
      <c r="F537" s="238">
        <f>E537/D537-1</f>
        <v>0.04968986083499005</v>
      </c>
    </row>
    <row r="538" spans="1:6" ht="16.5" customHeight="1">
      <c r="A538" s="236">
        <f t="shared" si="11"/>
        <v>7</v>
      </c>
      <c r="B538" s="200">
        <v>2070801</v>
      </c>
      <c r="C538" s="210" t="s">
        <v>81</v>
      </c>
      <c r="D538" s="237">
        <v>2113</v>
      </c>
      <c r="E538" s="237">
        <f>_xlfn.XLOOKUP(B:B,Sheet1!B:B,Sheet1!D:D,0)</f>
        <v>2389.97</v>
      </c>
      <c r="F538" s="238">
        <f>E538/D538-1</f>
        <v>0.13107903454803593</v>
      </c>
    </row>
    <row r="539" spans="1:6" ht="16.5" customHeight="1">
      <c r="A539" s="236">
        <f t="shared" si="11"/>
        <v>7</v>
      </c>
      <c r="B539" s="200">
        <v>2070802</v>
      </c>
      <c r="C539" s="210" t="s">
        <v>82</v>
      </c>
      <c r="D539" s="237">
        <v>402</v>
      </c>
      <c r="E539" s="237">
        <f>_xlfn.XLOOKUP(B:B,Sheet1!B:B,Sheet1!D:D,0)</f>
        <v>250</v>
      </c>
      <c r="F539" s="238">
        <f>E539/D539-1</f>
        <v>-0.37810945273631846</v>
      </c>
    </row>
    <row r="540" spans="1:6" ht="16.5" customHeight="1">
      <c r="A540" s="236">
        <f t="shared" si="11"/>
        <v>7</v>
      </c>
      <c r="B540" s="200">
        <v>2070803</v>
      </c>
      <c r="C540" s="210" t="s">
        <v>83</v>
      </c>
      <c r="D540" s="237">
        <v>0</v>
      </c>
      <c r="E540" s="237">
        <f>_xlfn.XLOOKUP(B:B,Sheet1!B:B,Sheet1!D:D,0)</f>
        <v>0</v>
      </c>
      <c r="F540" s="238"/>
    </row>
    <row r="541" spans="1:6" ht="16.5" customHeight="1">
      <c r="A541" s="236">
        <f t="shared" si="11"/>
        <v>7</v>
      </c>
      <c r="B541" s="200">
        <v>2070806</v>
      </c>
      <c r="C541" s="210" t="s">
        <v>441</v>
      </c>
      <c r="D541" s="237">
        <v>0</v>
      </c>
      <c r="E541" s="237">
        <f>_xlfn.XLOOKUP(B:B,Sheet1!B:B,Sheet1!D:D,0)</f>
        <v>0</v>
      </c>
      <c r="F541" s="238"/>
    </row>
    <row r="542" spans="1:6" ht="16.5" customHeight="1">
      <c r="A542" s="236">
        <f t="shared" si="11"/>
        <v>7</v>
      </c>
      <c r="B542" s="200">
        <v>2070807</v>
      </c>
      <c r="C542" s="210" t="s">
        <v>442</v>
      </c>
      <c r="D542" s="237">
        <v>0</v>
      </c>
      <c r="E542" s="237">
        <f>_xlfn.XLOOKUP(B:B,Sheet1!B:B,Sheet1!D:D,0)</f>
        <v>0</v>
      </c>
      <c r="F542" s="238"/>
    </row>
    <row r="543" spans="1:6" ht="16.5" customHeight="1">
      <c r="A543" s="236">
        <f t="shared" si="11"/>
        <v>7</v>
      </c>
      <c r="B543" s="200">
        <v>2070808</v>
      </c>
      <c r="C543" s="210" t="s">
        <v>443</v>
      </c>
      <c r="D543" s="237">
        <v>0</v>
      </c>
      <c r="E543" s="237">
        <f>_xlfn.XLOOKUP(B:B,Sheet1!B:B,Sheet1!D:D,0)</f>
        <v>0</v>
      </c>
      <c r="F543" s="238"/>
    </row>
    <row r="544" spans="1:6" ht="16.5" customHeight="1">
      <c r="A544" s="236">
        <f t="shared" si="11"/>
        <v>7</v>
      </c>
      <c r="B544" s="200">
        <v>2070899</v>
      </c>
      <c r="C544" s="210" t="s">
        <v>444</v>
      </c>
      <c r="D544" s="237">
        <v>0</v>
      </c>
      <c r="E544" s="237">
        <f>_xlfn.XLOOKUP(B:B,Sheet1!B:B,Sheet1!D:D,0)</f>
        <v>0</v>
      </c>
      <c r="F544" s="238"/>
    </row>
    <row r="545" spans="1:6" ht="16.5" customHeight="1">
      <c r="A545" s="236">
        <f t="shared" si="11"/>
        <v>5</v>
      </c>
      <c r="B545" s="200">
        <v>20799</v>
      </c>
      <c r="C545" s="194" t="s">
        <v>445</v>
      </c>
      <c r="D545" s="237">
        <f>SUM(D546:D548)</f>
        <v>1424</v>
      </c>
      <c r="E545" s="237">
        <f>_xlfn.XLOOKUP(B:B,Sheet1!B:B,Sheet1!D:D,0)</f>
        <v>73.18</v>
      </c>
      <c r="F545" s="238">
        <f>E545/D545-1</f>
        <v>-0.9486095505617977</v>
      </c>
    </row>
    <row r="546" spans="1:6" ht="16.5" customHeight="1">
      <c r="A546" s="236">
        <f t="shared" si="11"/>
        <v>7</v>
      </c>
      <c r="B546" s="200">
        <v>2079902</v>
      </c>
      <c r="C546" s="200" t="s">
        <v>446</v>
      </c>
      <c r="D546" s="237">
        <v>20</v>
      </c>
      <c r="E546" s="237">
        <f>_xlfn.XLOOKUP(B:B,Sheet1!B:B,Sheet1!D:D,0)</f>
        <v>0</v>
      </c>
      <c r="F546" s="238">
        <f>E546/D546-1</f>
        <v>-1</v>
      </c>
    </row>
    <row r="547" spans="1:6" ht="16.5" customHeight="1">
      <c r="A547" s="236">
        <f t="shared" si="11"/>
        <v>7</v>
      </c>
      <c r="B547" s="200">
        <v>2079903</v>
      </c>
      <c r="C547" s="200" t="s">
        <v>447</v>
      </c>
      <c r="D547" s="237">
        <v>0</v>
      </c>
      <c r="E547" s="237">
        <f>_xlfn.XLOOKUP(B:B,Sheet1!B:B,Sheet1!D:D,0)</f>
        <v>0</v>
      </c>
      <c r="F547" s="238"/>
    </row>
    <row r="548" spans="1:6" ht="16.5" customHeight="1">
      <c r="A548" s="236">
        <f t="shared" si="11"/>
        <v>7</v>
      </c>
      <c r="B548" s="200">
        <v>2079999</v>
      </c>
      <c r="C548" s="200" t="s">
        <v>448</v>
      </c>
      <c r="D548" s="237">
        <v>1404</v>
      </c>
      <c r="E548" s="237">
        <f>_xlfn.XLOOKUP(B:B,Sheet1!B:B,Sheet1!D:D,0)</f>
        <v>73.18</v>
      </c>
      <c r="F548" s="238">
        <f>E548/D548-1</f>
        <v>-0.9478774928774929</v>
      </c>
    </row>
    <row r="549" spans="1:6" ht="16.5" customHeight="1">
      <c r="A549" s="236">
        <f t="shared" si="11"/>
        <v>3</v>
      </c>
      <c r="B549" s="200">
        <v>208</v>
      </c>
      <c r="C549" s="239" t="s">
        <v>449</v>
      </c>
      <c r="D549" s="237">
        <f>SUM(D550,D569,D577,D579,D588,D592,D602,D610,D617,D625,D634,D639,D642,D645,D648,D651,D654,D658,D662,D670,D673)</f>
        <v>105661</v>
      </c>
      <c r="E549" s="237">
        <f>_xlfn.XLOOKUP(B:B,Sheet1!B:B,Sheet1!D:D,0)</f>
        <v>91214.79</v>
      </c>
      <c r="F549" s="238">
        <f>E549/D549-1</f>
        <v>-0.1367222532438649</v>
      </c>
    </row>
    <row r="550" spans="1:6" ht="16.5" customHeight="1">
      <c r="A550" s="236">
        <f t="shared" si="11"/>
        <v>5</v>
      </c>
      <c r="B550" s="200">
        <v>20801</v>
      </c>
      <c r="C550" s="194" t="s">
        <v>450</v>
      </c>
      <c r="D550" s="237">
        <f>SUM(D551:D568)</f>
        <v>1941</v>
      </c>
      <c r="E550" s="237">
        <f>_xlfn.XLOOKUP(B:B,Sheet1!B:B,Sheet1!D:D,0)</f>
        <v>1910.44</v>
      </c>
      <c r="F550" s="238">
        <f>E550/D550-1</f>
        <v>-0.015744461617722805</v>
      </c>
    </row>
    <row r="551" spans="1:6" ht="16.5" customHeight="1">
      <c r="A551" s="236">
        <f t="shared" si="11"/>
        <v>7</v>
      </c>
      <c r="B551" s="200">
        <v>2080101</v>
      </c>
      <c r="C551" s="200" t="s">
        <v>81</v>
      </c>
      <c r="D551" s="237">
        <v>1313</v>
      </c>
      <c r="E551" s="237">
        <f>_xlfn.XLOOKUP(B:B,Sheet1!B:B,Sheet1!D:D,0)</f>
        <v>1732.44</v>
      </c>
      <c r="F551" s="238">
        <f>E551/D551-1</f>
        <v>0.31945163747143956</v>
      </c>
    </row>
    <row r="552" spans="1:6" ht="16.5" customHeight="1">
      <c r="A552" s="236">
        <f t="shared" si="11"/>
        <v>7</v>
      </c>
      <c r="B552" s="200">
        <v>2080102</v>
      </c>
      <c r="C552" s="200" t="s">
        <v>82</v>
      </c>
      <c r="D552" s="237">
        <v>420</v>
      </c>
      <c r="E552" s="237">
        <f>_xlfn.XLOOKUP(B:B,Sheet1!B:B,Sheet1!D:D,0)</f>
        <v>0</v>
      </c>
      <c r="F552" s="238">
        <f>E552/D552-1</f>
        <v>-1</v>
      </c>
    </row>
    <row r="553" spans="1:6" ht="16.5" customHeight="1">
      <c r="A553" s="236">
        <f t="shared" si="11"/>
        <v>7</v>
      </c>
      <c r="B553" s="200">
        <v>2080103</v>
      </c>
      <c r="C553" s="200" t="s">
        <v>83</v>
      </c>
      <c r="D553" s="237">
        <v>0</v>
      </c>
      <c r="E553" s="237">
        <f>_xlfn.XLOOKUP(B:B,Sheet1!B:B,Sheet1!D:D,0)</f>
        <v>0</v>
      </c>
      <c r="F553" s="238"/>
    </row>
    <row r="554" spans="1:6" ht="16.5" customHeight="1">
      <c r="A554" s="236">
        <f t="shared" si="11"/>
        <v>7</v>
      </c>
      <c r="B554" s="200">
        <v>2080104</v>
      </c>
      <c r="C554" s="200" t="s">
        <v>451</v>
      </c>
      <c r="D554" s="237">
        <v>0</v>
      </c>
      <c r="E554" s="237">
        <f>_xlfn.XLOOKUP(B:B,Sheet1!B:B,Sheet1!D:D,0)</f>
        <v>0</v>
      </c>
      <c r="F554" s="238"/>
    </row>
    <row r="555" spans="1:6" ht="16.5" customHeight="1">
      <c r="A555" s="236">
        <f t="shared" si="11"/>
        <v>7</v>
      </c>
      <c r="B555" s="200">
        <v>2080105</v>
      </c>
      <c r="C555" s="200" t="s">
        <v>452</v>
      </c>
      <c r="D555" s="237">
        <v>131</v>
      </c>
      <c r="E555" s="237">
        <f>_xlfn.XLOOKUP(B:B,Sheet1!B:B,Sheet1!D:D,0)</f>
        <v>0</v>
      </c>
      <c r="F555" s="238">
        <f>E555/D555-1</f>
        <v>-1</v>
      </c>
    </row>
    <row r="556" spans="1:6" ht="16.5" customHeight="1">
      <c r="A556" s="236">
        <f t="shared" si="11"/>
        <v>7</v>
      </c>
      <c r="B556" s="200">
        <v>2080106</v>
      </c>
      <c r="C556" s="200" t="s">
        <v>453</v>
      </c>
      <c r="D556" s="237">
        <v>31</v>
      </c>
      <c r="E556" s="237">
        <f>_xlfn.XLOOKUP(B:B,Sheet1!B:B,Sheet1!D:D,0)</f>
        <v>0</v>
      </c>
      <c r="F556" s="238">
        <f>E556/D556-1</f>
        <v>-1</v>
      </c>
    </row>
    <row r="557" spans="1:6" ht="16.5" customHeight="1">
      <c r="A557" s="236">
        <f t="shared" si="11"/>
        <v>7</v>
      </c>
      <c r="B557" s="200">
        <v>2080107</v>
      </c>
      <c r="C557" s="200" t="s">
        <v>454</v>
      </c>
      <c r="D557" s="237">
        <v>0</v>
      </c>
      <c r="E557" s="237">
        <f>_xlfn.XLOOKUP(B:B,Sheet1!B:B,Sheet1!D:D,0)</f>
        <v>0</v>
      </c>
      <c r="F557" s="238"/>
    </row>
    <row r="558" spans="1:6" ht="16.5" customHeight="1">
      <c r="A558" s="236">
        <f t="shared" si="11"/>
        <v>7</v>
      </c>
      <c r="B558" s="200">
        <v>2080108</v>
      </c>
      <c r="C558" s="200" t="s">
        <v>122</v>
      </c>
      <c r="D558" s="237">
        <v>0</v>
      </c>
      <c r="E558" s="237">
        <f>_xlfn.XLOOKUP(B:B,Sheet1!B:B,Sheet1!D:D,0)</f>
        <v>0</v>
      </c>
      <c r="F558" s="238"/>
    </row>
    <row r="559" spans="1:6" ht="16.5" customHeight="1">
      <c r="A559" s="236">
        <f t="shared" si="11"/>
        <v>7</v>
      </c>
      <c r="B559" s="200">
        <v>2080109</v>
      </c>
      <c r="C559" s="200" t="s">
        <v>455</v>
      </c>
      <c r="D559" s="237">
        <v>0</v>
      </c>
      <c r="E559" s="237">
        <f>_xlfn.XLOOKUP(B:B,Sheet1!B:B,Sheet1!D:D,0)</f>
        <v>0</v>
      </c>
      <c r="F559" s="238"/>
    </row>
    <row r="560" spans="1:6" ht="16.5" customHeight="1">
      <c r="A560" s="236">
        <f t="shared" si="11"/>
        <v>7</v>
      </c>
      <c r="B560" s="200">
        <v>2080110</v>
      </c>
      <c r="C560" s="200" t="s">
        <v>456</v>
      </c>
      <c r="D560" s="237">
        <v>0</v>
      </c>
      <c r="E560" s="237">
        <f>_xlfn.XLOOKUP(B:B,Sheet1!B:B,Sheet1!D:D,0)</f>
        <v>0</v>
      </c>
      <c r="F560" s="238"/>
    </row>
    <row r="561" spans="1:6" ht="16.5" customHeight="1">
      <c r="A561" s="236">
        <f t="shared" si="11"/>
        <v>7</v>
      </c>
      <c r="B561" s="200">
        <v>2080111</v>
      </c>
      <c r="C561" s="200" t="s">
        <v>457</v>
      </c>
      <c r="D561" s="237">
        <v>0</v>
      </c>
      <c r="E561" s="237">
        <f>_xlfn.XLOOKUP(B:B,Sheet1!B:B,Sheet1!D:D,0)</f>
        <v>0</v>
      </c>
      <c r="F561" s="238"/>
    </row>
    <row r="562" spans="1:6" ht="16.5" customHeight="1">
      <c r="A562" s="236">
        <f t="shared" si="11"/>
        <v>7</v>
      </c>
      <c r="B562" s="200">
        <v>2080112</v>
      </c>
      <c r="C562" s="200" t="s">
        <v>458</v>
      </c>
      <c r="D562" s="237">
        <v>0</v>
      </c>
      <c r="E562" s="237">
        <f>_xlfn.XLOOKUP(B:B,Sheet1!B:B,Sheet1!D:D,0)</f>
        <v>0</v>
      </c>
      <c r="F562" s="238"/>
    </row>
    <row r="563" spans="1:6" ht="16.5" customHeight="1">
      <c r="A563" s="236">
        <f t="shared" si="11"/>
        <v>7</v>
      </c>
      <c r="B563" s="200">
        <v>2080113</v>
      </c>
      <c r="C563" s="200" t="s">
        <v>459</v>
      </c>
      <c r="D563" s="237">
        <v>0</v>
      </c>
      <c r="E563" s="237">
        <f>_xlfn.XLOOKUP(B:B,Sheet1!B:B,Sheet1!D:D,0)</f>
        <v>0</v>
      </c>
      <c r="F563" s="238"/>
    </row>
    <row r="564" spans="1:6" ht="16.5" customHeight="1">
      <c r="A564" s="236">
        <f t="shared" si="11"/>
        <v>7</v>
      </c>
      <c r="B564" s="200">
        <v>2080114</v>
      </c>
      <c r="C564" s="200" t="s">
        <v>460</v>
      </c>
      <c r="D564" s="237">
        <v>0</v>
      </c>
      <c r="E564" s="237">
        <f>_xlfn.XLOOKUP(B:B,Sheet1!B:B,Sheet1!D:D,0)</f>
        <v>0</v>
      </c>
      <c r="F564" s="238"/>
    </row>
    <row r="565" spans="1:6" ht="16.5" customHeight="1">
      <c r="A565" s="236">
        <f t="shared" si="11"/>
        <v>7</v>
      </c>
      <c r="B565" s="200">
        <v>2080115</v>
      </c>
      <c r="C565" s="200" t="s">
        <v>461</v>
      </c>
      <c r="D565" s="237">
        <v>0</v>
      </c>
      <c r="E565" s="237">
        <f>_xlfn.XLOOKUP(B:B,Sheet1!B:B,Sheet1!D:D,0)</f>
        <v>0</v>
      </c>
      <c r="F565" s="238"/>
    </row>
    <row r="566" spans="1:6" ht="16.5" customHeight="1">
      <c r="A566" s="236">
        <f t="shared" si="11"/>
        <v>7</v>
      </c>
      <c r="B566" s="200">
        <v>2080116</v>
      </c>
      <c r="C566" s="200" t="s">
        <v>462</v>
      </c>
      <c r="D566" s="237">
        <v>8</v>
      </c>
      <c r="E566" s="237">
        <f>_xlfn.XLOOKUP(B:B,Sheet1!B:B,Sheet1!D:D,0)</f>
        <v>0</v>
      </c>
      <c r="F566" s="238">
        <f>E566/D566-1</f>
        <v>-1</v>
      </c>
    </row>
    <row r="567" spans="1:6" ht="16.5" customHeight="1">
      <c r="A567" s="236">
        <f t="shared" si="11"/>
        <v>7</v>
      </c>
      <c r="B567" s="200">
        <v>2080150</v>
      </c>
      <c r="C567" s="200" t="s">
        <v>90</v>
      </c>
      <c r="D567" s="237">
        <v>0</v>
      </c>
      <c r="E567" s="237">
        <f>_xlfn.XLOOKUP(B:B,Sheet1!B:B,Sheet1!D:D,0)</f>
        <v>0</v>
      </c>
      <c r="F567" s="238"/>
    </row>
    <row r="568" spans="1:6" ht="16.5" customHeight="1">
      <c r="A568" s="236">
        <f t="shared" si="11"/>
        <v>7</v>
      </c>
      <c r="B568" s="200">
        <v>2080199</v>
      </c>
      <c r="C568" s="200" t="s">
        <v>463</v>
      </c>
      <c r="D568" s="237">
        <v>38</v>
      </c>
      <c r="E568" s="237">
        <f>_xlfn.XLOOKUP(B:B,Sheet1!B:B,Sheet1!D:D,0)</f>
        <v>178</v>
      </c>
      <c r="F568" s="238">
        <f>E568/D568-1</f>
        <v>3.6842105263157894</v>
      </c>
    </row>
    <row r="569" spans="1:6" ht="16.5" customHeight="1">
      <c r="A569" s="236">
        <f t="shared" si="11"/>
        <v>5</v>
      </c>
      <c r="B569" s="200">
        <v>20802</v>
      </c>
      <c r="C569" s="194" t="s">
        <v>464</v>
      </c>
      <c r="D569" s="237">
        <f>SUM(D570:D576)</f>
        <v>2168</v>
      </c>
      <c r="E569" s="237">
        <f>_xlfn.XLOOKUP(B:B,Sheet1!B:B,Sheet1!D:D,0)</f>
        <v>1901.36</v>
      </c>
      <c r="F569" s="238">
        <f>E569/D569-1</f>
        <v>-0.12298892988929899</v>
      </c>
    </row>
    <row r="570" spans="1:6" ht="16.5" customHeight="1">
      <c r="A570" s="236">
        <f t="shared" si="11"/>
        <v>7</v>
      </c>
      <c r="B570" s="200">
        <v>2080201</v>
      </c>
      <c r="C570" s="200" t="s">
        <v>81</v>
      </c>
      <c r="D570" s="237">
        <v>1456</v>
      </c>
      <c r="E570" s="237">
        <f>_xlfn.XLOOKUP(B:B,Sheet1!B:B,Sheet1!D:D,0)</f>
        <v>1801.36</v>
      </c>
      <c r="F570" s="238">
        <f>E570/D570-1</f>
        <v>0.23719780219780207</v>
      </c>
    </row>
    <row r="571" spans="1:6" ht="16.5" customHeight="1">
      <c r="A571" s="236">
        <f t="shared" si="11"/>
        <v>7</v>
      </c>
      <c r="B571" s="200">
        <v>2080202</v>
      </c>
      <c r="C571" s="200" t="s">
        <v>82</v>
      </c>
      <c r="D571" s="237">
        <v>683</v>
      </c>
      <c r="E571" s="237">
        <f>_xlfn.XLOOKUP(B:B,Sheet1!B:B,Sheet1!D:D,0)</f>
        <v>100</v>
      </c>
      <c r="F571" s="238">
        <f>E571/D571-1</f>
        <v>-0.8535871156661786</v>
      </c>
    </row>
    <row r="572" spans="1:6" ht="16.5" customHeight="1">
      <c r="A572" s="236">
        <f t="shared" si="11"/>
        <v>7</v>
      </c>
      <c r="B572" s="200">
        <v>2080203</v>
      </c>
      <c r="C572" s="200" t="s">
        <v>83</v>
      </c>
      <c r="D572" s="237">
        <v>0</v>
      </c>
      <c r="E572" s="237">
        <f>_xlfn.XLOOKUP(B:B,Sheet1!B:B,Sheet1!D:D,0)</f>
        <v>0</v>
      </c>
      <c r="F572" s="238"/>
    </row>
    <row r="573" spans="1:6" ht="16.5" customHeight="1">
      <c r="A573" s="236">
        <f t="shared" si="11"/>
        <v>7</v>
      </c>
      <c r="B573" s="200">
        <v>2080206</v>
      </c>
      <c r="C573" s="200" t="s">
        <v>465</v>
      </c>
      <c r="D573" s="237">
        <v>3</v>
      </c>
      <c r="E573" s="237">
        <f>_xlfn.XLOOKUP(B:B,Sheet1!B:B,Sheet1!D:D,0)</f>
        <v>0</v>
      </c>
      <c r="F573" s="238">
        <f>E573/D573-1</f>
        <v>-1</v>
      </c>
    </row>
    <row r="574" spans="1:6" ht="16.5" customHeight="1">
      <c r="A574" s="236">
        <f t="shared" si="11"/>
        <v>7</v>
      </c>
      <c r="B574" s="200">
        <v>2080207</v>
      </c>
      <c r="C574" s="200" t="s">
        <v>466</v>
      </c>
      <c r="D574" s="237">
        <v>13</v>
      </c>
      <c r="E574" s="237">
        <f>_xlfn.XLOOKUP(B:B,Sheet1!B:B,Sheet1!D:D,0)</f>
        <v>0</v>
      </c>
      <c r="F574" s="238">
        <f>E574/D574-1</f>
        <v>-1</v>
      </c>
    </row>
    <row r="575" spans="1:6" ht="16.5" customHeight="1">
      <c r="A575" s="236">
        <f t="shared" si="11"/>
        <v>7</v>
      </c>
      <c r="B575" s="200">
        <v>2080208</v>
      </c>
      <c r="C575" s="200" t="s">
        <v>467</v>
      </c>
      <c r="D575" s="237">
        <v>0</v>
      </c>
      <c r="E575" s="237">
        <f>_xlfn.XLOOKUP(B:B,Sheet1!B:B,Sheet1!D:D,0)</f>
        <v>0</v>
      </c>
      <c r="F575" s="238"/>
    </row>
    <row r="576" spans="1:6" ht="16.5" customHeight="1">
      <c r="A576" s="236">
        <f t="shared" si="11"/>
        <v>7</v>
      </c>
      <c r="B576" s="200">
        <v>2080299</v>
      </c>
      <c r="C576" s="200" t="s">
        <v>468</v>
      </c>
      <c r="D576" s="237">
        <v>13</v>
      </c>
      <c r="E576" s="237">
        <f>_xlfn.XLOOKUP(B:B,Sheet1!B:B,Sheet1!D:D,0)</f>
        <v>0</v>
      </c>
      <c r="F576" s="238">
        <f>E576/D576-1</f>
        <v>-1</v>
      </c>
    </row>
    <row r="577" spans="1:6" ht="16.5" customHeight="1">
      <c r="A577" s="236">
        <f t="shared" si="11"/>
        <v>5</v>
      </c>
      <c r="B577" s="200">
        <v>20804</v>
      </c>
      <c r="C577" s="194" t="s">
        <v>469</v>
      </c>
      <c r="D577" s="237">
        <f>D578</f>
        <v>0</v>
      </c>
      <c r="E577" s="237">
        <f>_xlfn.XLOOKUP(B:B,Sheet1!B:B,Sheet1!D:D,0)</f>
        <v>0</v>
      </c>
      <c r="F577" s="238"/>
    </row>
    <row r="578" spans="1:6" ht="16.5" customHeight="1">
      <c r="A578" s="236">
        <f t="shared" si="11"/>
        <v>7</v>
      </c>
      <c r="B578" s="200">
        <v>2080402</v>
      </c>
      <c r="C578" s="200" t="s">
        <v>470</v>
      </c>
      <c r="D578" s="237">
        <v>0</v>
      </c>
      <c r="E578" s="237">
        <f>_xlfn.XLOOKUP(B:B,Sheet1!B:B,Sheet1!D:D,0)</f>
        <v>0</v>
      </c>
      <c r="F578" s="238"/>
    </row>
    <row r="579" spans="1:6" ht="16.5" customHeight="1">
      <c r="A579" s="236">
        <f t="shared" si="11"/>
        <v>5</v>
      </c>
      <c r="B579" s="200">
        <v>20805</v>
      </c>
      <c r="C579" s="194" t="s">
        <v>471</v>
      </c>
      <c r="D579" s="237">
        <f>SUM(D580:D587)</f>
        <v>39837</v>
      </c>
      <c r="E579" s="237">
        <f>_xlfn.XLOOKUP(B:B,Sheet1!B:B,Sheet1!D:D,0)</f>
        <v>31500</v>
      </c>
      <c r="F579" s="238">
        <f>E579/D579-1</f>
        <v>-0.20927780706378496</v>
      </c>
    </row>
    <row r="580" spans="1:6" ht="16.5" customHeight="1">
      <c r="A580" s="236">
        <f t="shared" si="11"/>
        <v>7</v>
      </c>
      <c r="B580" s="200">
        <v>2080501</v>
      </c>
      <c r="C580" s="200" t="s">
        <v>472</v>
      </c>
      <c r="D580" s="237">
        <v>0</v>
      </c>
      <c r="E580" s="237">
        <f>_xlfn.XLOOKUP(B:B,Sheet1!B:B,Sheet1!D:D,0)</f>
        <v>0</v>
      </c>
      <c r="F580" s="238"/>
    </row>
    <row r="581" spans="1:6" ht="16.5" customHeight="1">
      <c r="A581" s="236">
        <f t="shared" si="11"/>
        <v>7</v>
      </c>
      <c r="B581" s="200">
        <v>2080502</v>
      </c>
      <c r="C581" s="200" t="s">
        <v>473</v>
      </c>
      <c r="D581" s="237">
        <v>0</v>
      </c>
      <c r="E581" s="237">
        <f>_xlfn.XLOOKUP(B:B,Sheet1!B:B,Sheet1!D:D,0)</f>
        <v>0</v>
      </c>
      <c r="F581" s="238"/>
    </row>
    <row r="582" spans="1:6" ht="16.5" customHeight="1">
      <c r="A582" s="236">
        <f t="shared" si="11"/>
        <v>7</v>
      </c>
      <c r="B582" s="200">
        <v>2080503</v>
      </c>
      <c r="C582" s="200" t="s">
        <v>474</v>
      </c>
      <c r="D582" s="237">
        <v>0</v>
      </c>
      <c r="E582" s="237">
        <f>_xlfn.XLOOKUP(B:B,Sheet1!B:B,Sheet1!D:D,0)</f>
        <v>0</v>
      </c>
      <c r="F582" s="238"/>
    </row>
    <row r="583" spans="1:6" ht="16.5" customHeight="1">
      <c r="A583" s="236">
        <f aca="true" t="shared" si="12" ref="A583:A646">LEN(B583)</f>
        <v>7</v>
      </c>
      <c r="B583" s="200">
        <v>2080505</v>
      </c>
      <c r="C583" s="200" t="s">
        <v>475</v>
      </c>
      <c r="D583" s="237">
        <v>16580</v>
      </c>
      <c r="E583" s="237">
        <f>_xlfn.XLOOKUP(B:B,Sheet1!B:B,Sheet1!D:D,0)</f>
        <v>0</v>
      </c>
      <c r="F583" s="238">
        <f>E583/D583-1</f>
        <v>-1</v>
      </c>
    </row>
    <row r="584" spans="1:6" ht="16.5" customHeight="1">
      <c r="A584" s="236">
        <f t="shared" si="12"/>
        <v>7</v>
      </c>
      <c r="B584" s="200">
        <v>2080506</v>
      </c>
      <c r="C584" s="200" t="s">
        <v>476</v>
      </c>
      <c r="D584" s="237">
        <v>800</v>
      </c>
      <c r="E584" s="237">
        <f>_xlfn.XLOOKUP(B:B,Sheet1!B:B,Sheet1!D:D,0)</f>
        <v>0</v>
      </c>
      <c r="F584" s="238">
        <f>E584/D584-1</f>
        <v>-1</v>
      </c>
    </row>
    <row r="585" spans="1:6" ht="16.5" customHeight="1">
      <c r="A585" s="236">
        <f t="shared" si="12"/>
        <v>7</v>
      </c>
      <c r="B585" s="200">
        <v>2080507</v>
      </c>
      <c r="C585" s="200" t="s">
        <v>477</v>
      </c>
      <c r="D585" s="237">
        <v>21572</v>
      </c>
      <c r="E585" s="237">
        <f>_xlfn.XLOOKUP(B:B,Sheet1!B:B,Sheet1!D:D,0)</f>
        <v>27900</v>
      </c>
      <c r="F585" s="238">
        <f>E585/D585-1</f>
        <v>0.2933432226960875</v>
      </c>
    </row>
    <row r="586" spans="1:6" ht="16.5" customHeight="1">
      <c r="A586" s="236">
        <f t="shared" si="12"/>
        <v>7</v>
      </c>
      <c r="B586" s="200">
        <v>2080508</v>
      </c>
      <c r="C586" s="200" t="s">
        <v>478</v>
      </c>
      <c r="D586" s="237">
        <v>885</v>
      </c>
      <c r="E586" s="237">
        <f>_xlfn.XLOOKUP(B:B,Sheet1!B:B,Sheet1!D:D,0)</f>
        <v>3600</v>
      </c>
      <c r="F586" s="238">
        <f>E586/D586-1</f>
        <v>3.0677966101694913</v>
      </c>
    </row>
    <row r="587" spans="1:6" ht="16.5" customHeight="1">
      <c r="A587" s="236">
        <f t="shared" si="12"/>
        <v>7</v>
      </c>
      <c r="B587" s="200">
        <v>2080599</v>
      </c>
      <c r="C587" s="200" t="s">
        <v>479</v>
      </c>
      <c r="D587" s="237">
        <v>0</v>
      </c>
      <c r="E587" s="237">
        <f>_xlfn.XLOOKUP(B:B,Sheet1!B:B,Sheet1!D:D,0)</f>
        <v>0</v>
      </c>
      <c r="F587" s="238"/>
    </row>
    <row r="588" spans="1:6" ht="16.5" customHeight="1">
      <c r="A588" s="236">
        <f t="shared" si="12"/>
        <v>5</v>
      </c>
      <c r="B588" s="200">
        <v>20806</v>
      </c>
      <c r="C588" s="194" t="s">
        <v>480</v>
      </c>
      <c r="D588" s="237">
        <f>SUM(D589:D591)</f>
        <v>0</v>
      </c>
      <c r="E588" s="237">
        <f>_xlfn.XLOOKUP(B:B,Sheet1!B:B,Sheet1!D:D,0)</f>
        <v>0</v>
      </c>
      <c r="F588" s="238"/>
    </row>
    <row r="589" spans="1:6" ht="16.5" customHeight="1">
      <c r="A589" s="236">
        <f t="shared" si="12"/>
        <v>7</v>
      </c>
      <c r="B589" s="200">
        <v>2080601</v>
      </c>
      <c r="C589" s="200" t="s">
        <v>481</v>
      </c>
      <c r="D589" s="237">
        <v>0</v>
      </c>
      <c r="E589" s="237">
        <f>_xlfn.XLOOKUP(B:B,Sheet1!B:B,Sheet1!D:D,0)</f>
        <v>0</v>
      </c>
      <c r="F589" s="238"/>
    </row>
    <row r="590" spans="1:6" ht="16.5" customHeight="1">
      <c r="A590" s="236">
        <f t="shared" si="12"/>
        <v>7</v>
      </c>
      <c r="B590" s="200">
        <v>2080602</v>
      </c>
      <c r="C590" s="200" t="s">
        <v>482</v>
      </c>
      <c r="D590" s="237">
        <v>0</v>
      </c>
      <c r="E590" s="237">
        <f>_xlfn.XLOOKUP(B:B,Sheet1!B:B,Sheet1!D:D,0)</f>
        <v>0</v>
      </c>
      <c r="F590" s="238"/>
    </row>
    <row r="591" spans="1:6" ht="16.5" customHeight="1">
      <c r="A591" s="236">
        <f t="shared" si="12"/>
        <v>7</v>
      </c>
      <c r="B591" s="200">
        <v>2080699</v>
      </c>
      <c r="C591" s="200" t="s">
        <v>483</v>
      </c>
      <c r="D591" s="237">
        <v>0</v>
      </c>
      <c r="E591" s="237">
        <f>_xlfn.XLOOKUP(B:B,Sheet1!B:B,Sheet1!D:D,0)</f>
        <v>0</v>
      </c>
      <c r="F591" s="238"/>
    </row>
    <row r="592" spans="1:6" ht="16.5" customHeight="1">
      <c r="A592" s="236">
        <f t="shared" si="12"/>
        <v>5</v>
      </c>
      <c r="B592" s="200">
        <v>20807</v>
      </c>
      <c r="C592" s="194" t="s">
        <v>484</v>
      </c>
      <c r="D592" s="237">
        <f>SUM(D593:D601)</f>
        <v>2288</v>
      </c>
      <c r="E592" s="237">
        <f>_xlfn.XLOOKUP(B:B,Sheet1!B:B,Sheet1!D:D,0)</f>
        <v>350</v>
      </c>
      <c r="F592" s="238">
        <f>E592/D592-1</f>
        <v>-0.8470279720279721</v>
      </c>
    </row>
    <row r="593" spans="1:6" ht="16.5" customHeight="1">
      <c r="A593" s="236">
        <f t="shared" si="12"/>
        <v>7</v>
      </c>
      <c r="B593" s="200">
        <v>2080701</v>
      </c>
      <c r="C593" s="200" t="s">
        <v>485</v>
      </c>
      <c r="D593" s="237">
        <v>0</v>
      </c>
      <c r="E593" s="237">
        <f>_xlfn.XLOOKUP(B:B,Sheet1!B:B,Sheet1!D:D,0)</f>
        <v>0</v>
      </c>
      <c r="F593" s="238"/>
    </row>
    <row r="594" spans="1:6" ht="16.5" customHeight="1">
      <c r="A594" s="236">
        <f t="shared" si="12"/>
        <v>7</v>
      </c>
      <c r="B594" s="200">
        <v>2080702</v>
      </c>
      <c r="C594" s="200" t="s">
        <v>486</v>
      </c>
      <c r="D594" s="237">
        <v>0</v>
      </c>
      <c r="E594" s="237">
        <f>_xlfn.XLOOKUP(B:B,Sheet1!B:B,Sheet1!D:D,0)</f>
        <v>0</v>
      </c>
      <c r="F594" s="238"/>
    </row>
    <row r="595" spans="1:6" ht="16.5" customHeight="1">
      <c r="A595" s="236">
        <f t="shared" si="12"/>
        <v>7</v>
      </c>
      <c r="B595" s="200">
        <v>2080704</v>
      </c>
      <c r="C595" s="200" t="s">
        <v>487</v>
      </c>
      <c r="D595" s="237">
        <v>0</v>
      </c>
      <c r="E595" s="237">
        <f>_xlfn.XLOOKUP(B:B,Sheet1!B:B,Sheet1!D:D,0)</f>
        <v>0</v>
      </c>
      <c r="F595" s="238"/>
    </row>
    <row r="596" spans="1:6" ht="16.5" customHeight="1">
      <c r="A596" s="236">
        <f t="shared" si="12"/>
        <v>7</v>
      </c>
      <c r="B596" s="200">
        <v>2080705</v>
      </c>
      <c r="C596" s="200" t="s">
        <v>488</v>
      </c>
      <c r="D596" s="237">
        <v>0</v>
      </c>
      <c r="E596" s="237">
        <f>_xlfn.XLOOKUP(B:B,Sheet1!B:B,Sheet1!D:D,0)</f>
        <v>0</v>
      </c>
      <c r="F596" s="238"/>
    </row>
    <row r="597" spans="1:6" ht="16.5" customHeight="1">
      <c r="A597" s="236">
        <f t="shared" si="12"/>
        <v>7</v>
      </c>
      <c r="B597" s="200">
        <v>2080709</v>
      </c>
      <c r="C597" s="200" t="s">
        <v>489</v>
      </c>
      <c r="D597" s="237">
        <v>0</v>
      </c>
      <c r="E597" s="237">
        <f>_xlfn.XLOOKUP(B:B,Sheet1!B:B,Sheet1!D:D,0)</f>
        <v>0</v>
      </c>
      <c r="F597" s="238"/>
    </row>
    <row r="598" spans="1:6" ht="16.5" customHeight="1">
      <c r="A598" s="236">
        <f t="shared" si="12"/>
        <v>7</v>
      </c>
      <c r="B598" s="200">
        <v>2080711</v>
      </c>
      <c r="C598" s="200" t="s">
        <v>490</v>
      </c>
      <c r="D598" s="237">
        <v>0</v>
      </c>
      <c r="E598" s="237">
        <f>_xlfn.XLOOKUP(B:B,Sheet1!B:B,Sheet1!D:D,0)</f>
        <v>0</v>
      </c>
      <c r="F598" s="238"/>
    </row>
    <row r="599" spans="1:6" ht="16.5" customHeight="1">
      <c r="A599" s="236">
        <f t="shared" si="12"/>
        <v>7</v>
      </c>
      <c r="B599" s="200">
        <v>2080712</v>
      </c>
      <c r="C599" s="200" t="s">
        <v>491</v>
      </c>
      <c r="D599" s="237">
        <v>0</v>
      </c>
      <c r="E599" s="237">
        <f>_xlfn.XLOOKUP(B:B,Sheet1!B:B,Sheet1!D:D,0)</f>
        <v>0</v>
      </c>
      <c r="F599" s="238"/>
    </row>
    <row r="600" spans="1:6" ht="16.5" customHeight="1">
      <c r="A600" s="236">
        <f t="shared" si="12"/>
        <v>7</v>
      </c>
      <c r="B600" s="200">
        <v>2080713</v>
      </c>
      <c r="C600" s="200" t="s">
        <v>492</v>
      </c>
      <c r="D600" s="237">
        <v>0</v>
      </c>
      <c r="E600" s="237">
        <f>_xlfn.XLOOKUP(B:B,Sheet1!B:B,Sheet1!D:D,0)</f>
        <v>0</v>
      </c>
      <c r="F600" s="238"/>
    </row>
    <row r="601" spans="1:6" ht="16.5" customHeight="1">
      <c r="A601" s="236">
        <f t="shared" si="12"/>
        <v>7</v>
      </c>
      <c r="B601" s="200">
        <v>2080799</v>
      </c>
      <c r="C601" s="200" t="s">
        <v>493</v>
      </c>
      <c r="D601" s="237">
        <v>2288</v>
      </c>
      <c r="E601" s="237">
        <f>_xlfn.XLOOKUP(B:B,Sheet1!B:B,Sheet1!D:D,0)</f>
        <v>350</v>
      </c>
      <c r="F601" s="238">
        <f>E601/D601-1</f>
        <v>-0.8470279720279721</v>
      </c>
    </row>
    <row r="602" spans="1:6" ht="16.5" customHeight="1">
      <c r="A602" s="236">
        <f t="shared" si="12"/>
        <v>5</v>
      </c>
      <c r="B602" s="200">
        <v>20808</v>
      </c>
      <c r="C602" s="194" t="s">
        <v>494</v>
      </c>
      <c r="D602" s="237">
        <f>SUM(D603:D609)</f>
        <v>10760</v>
      </c>
      <c r="E602" s="237">
        <f>_xlfn.XLOOKUP(B:B,Sheet1!B:B,Sheet1!D:D,0)</f>
        <v>3003.42</v>
      </c>
      <c r="F602" s="238">
        <f>E602/D602-1</f>
        <v>-0.720871747211896</v>
      </c>
    </row>
    <row r="603" spans="1:6" ht="16.5" customHeight="1">
      <c r="A603" s="236">
        <f t="shared" si="12"/>
        <v>7</v>
      </c>
      <c r="B603" s="200">
        <v>2080801</v>
      </c>
      <c r="C603" s="200" t="s">
        <v>495</v>
      </c>
      <c r="D603" s="237">
        <v>1707</v>
      </c>
      <c r="E603" s="237">
        <f>_xlfn.XLOOKUP(B:B,Sheet1!B:B,Sheet1!D:D,0)</f>
        <v>1200</v>
      </c>
      <c r="F603" s="238">
        <f>E603/D603-1</f>
        <v>-0.29701230228471</v>
      </c>
    </row>
    <row r="604" spans="1:6" ht="16.5" customHeight="1">
      <c r="A604" s="236">
        <f t="shared" si="12"/>
        <v>7</v>
      </c>
      <c r="B604" s="200">
        <v>2080802</v>
      </c>
      <c r="C604" s="200" t="s">
        <v>496</v>
      </c>
      <c r="D604" s="237">
        <v>0</v>
      </c>
      <c r="E604" s="237">
        <f>_xlfn.XLOOKUP(B:B,Sheet1!B:B,Sheet1!D:D,0)</f>
        <v>0</v>
      </c>
      <c r="F604" s="238"/>
    </row>
    <row r="605" spans="1:6" ht="16.5" customHeight="1">
      <c r="A605" s="236">
        <f t="shared" si="12"/>
        <v>7</v>
      </c>
      <c r="B605" s="200">
        <v>2080803</v>
      </c>
      <c r="C605" s="200" t="s">
        <v>497</v>
      </c>
      <c r="D605" s="237">
        <v>0</v>
      </c>
      <c r="E605" s="237">
        <f>_xlfn.XLOOKUP(B:B,Sheet1!B:B,Sheet1!D:D,0)</f>
        <v>0</v>
      </c>
      <c r="F605" s="238"/>
    </row>
    <row r="606" spans="1:6" ht="16.5" customHeight="1">
      <c r="A606" s="236">
        <f t="shared" si="12"/>
        <v>7</v>
      </c>
      <c r="B606" s="200">
        <v>2080804</v>
      </c>
      <c r="C606" s="200" t="s">
        <v>498</v>
      </c>
      <c r="D606" s="237">
        <v>0</v>
      </c>
      <c r="E606" s="237">
        <f>_xlfn.XLOOKUP(B:B,Sheet1!B:B,Sheet1!D:D,0)</f>
        <v>0</v>
      </c>
      <c r="F606" s="238"/>
    </row>
    <row r="607" spans="1:6" ht="16.5" customHeight="1">
      <c r="A607" s="236">
        <f t="shared" si="12"/>
        <v>7</v>
      </c>
      <c r="B607" s="200">
        <v>2080805</v>
      </c>
      <c r="C607" s="200" t="s">
        <v>499</v>
      </c>
      <c r="D607" s="237">
        <v>0</v>
      </c>
      <c r="E607" s="237">
        <f>_xlfn.XLOOKUP(B:B,Sheet1!B:B,Sheet1!D:D,0)</f>
        <v>1304.5</v>
      </c>
      <c r="F607" s="238"/>
    </row>
    <row r="608" spans="1:6" ht="16.5" customHeight="1">
      <c r="A608" s="236">
        <f t="shared" si="12"/>
        <v>7</v>
      </c>
      <c r="B608" s="200">
        <v>2080806</v>
      </c>
      <c r="C608" s="200" t="s">
        <v>500</v>
      </c>
      <c r="D608" s="237">
        <v>0</v>
      </c>
      <c r="E608" s="237">
        <f>_xlfn.XLOOKUP(B:B,Sheet1!B:B,Sheet1!D:D,0)</f>
        <v>0</v>
      </c>
      <c r="F608" s="238"/>
    </row>
    <row r="609" spans="1:6" ht="16.5" customHeight="1">
      <c r="A609" s="236">
        <f t="shared" si="12"/>
        <v>7</v>
      </c>
      <c r="B609" s="200">
        <v>2080899</v>
      </c>
      <c r="C609" s="200" t="s">
        <v>501</v>
      </c>
      <c r="D609" s="237">
        <v>9053</v>
      </c>
      <c r="E609" s="237">
        <f>_xlfn.XLOOKUP(B:B,Sheet1!B:B,Sheet1!D:D,0)</f>
        <v>498.91999999999996</v>
      </c>
      <c r="F609" s="238">
        <f>E609/D609-1</f>
        <v>-0.9448889870761074</v>
      </c>
    </row>
    <row r="610" spans="1:6" ht="16.5" customHeight="1">
      <c r="A610" s="236">
        <f t="shared" si="12"/>
        <v>5</v>
      </c>
      <c r="B610" s="200">
        <v>20809</v>
      </c>
      <c r="C610" s="194" t="s">
        <v>502</v>
      </c>
      <c r="D610" s="237">
        <f>SUM(D611:D616)</f>
        <v>1456</v>
      </c>
      <c r="E610" s="237">
        <f>_xlfn.XLOOKUP(B:B,Sheet1!B:B,Sheet1!D:D,0)</f>
        <v>200</v>
      </c>
      <c r="F610" s="238">
        <f>E610/D610-1</f>
        <v>-0.8626373626373627</v>
      </c>
    </row>
    <row r="611" spans="1:6" ht="16.5" customHeight="1">
      <c r="A611" s="236">
        <f t="shared" si="12"/>
        <v>7</v>
      </c>
      <c r="B611" s="200">
        <v>2080901</v>
      </c>
      <c r="C611" s="200" t="s">
        <v>503</v>
      </c>
      <c r="D611" s="237">
        <v>203</v>
      </c>
      <c r="E611" s="237">
        <f>_xlfn.XLOOKUP(B:B,Sheet1!B:B,Sheet1!D:D,0)</f>
        <v>200</v>
      </c>
      <c r="F611" s="238">
        <f>E611/D611-1</f>
        <v>-0.014778325123152691</v>
      </c>
    </row>
    <row r="612" spans="1:6" ht="16.5" customHeight="1">
      <c r="A612" s="236">
        <f t="shared" si="12"/>
        <v>7</v>
      </c>
      <c r="B612" s="200">
        <v>2080902</v>
      </c>
      <c r="C612" s="200" t="s">
        <v>504</v>
      </c>
      <c r="D612" s="237">
        <v>196</v>
      </c>
      <c r="E612" s="237">
        <f>_xlfn.XLOOKUP(B:B,Sheet1!B:B,Sheet1!D:D,0)</f>
        <v>0</v>
      </c>
      <c r="F612" s="238">
        <f>E612/D612-1</f>
        <v>-1</v>
      </c>
    </row>
    <row r="613" spans="1:6" ht="16.5" customHeight="1">
      <c r="A613" s="236">
        <f t="shared" si="12"/>
        <v>7</v>
      </c>
      <c r="B613" s="200">
        <v>2080903</v>
      </c>
      <c r="C613" s="200" t="s">
        <v>505</v>
      </c>
      <c r="D613" s="237">
        <v>31</v>
      </c>
      <c r="E613" s="237">
        <f>_xlfn.XLOOKUP(B:B,Sheet1!B:B,Sheet1!D:D,0)</f>
        <v>0</v>
      </c>
      <c r="F613" s="238">
        <f>E613/D613-1</f>
        <v>-1</v>
      </c>
    </row>
    <row r="614" spans="1:6" ht="16.5" customHeight="1">
      <c r="A614" s="236">
        <f t="shared" si="12"/>
        <v>7</v>
      </c>
      <c r="B614" s="200">
        <v>2080904</v>
      </c>
      <c r="C614" s="200" t="s">
        <v>506</v>
      </c>
      <c r="D614" s="237">
        <v>0</v>
      </c>
      <c r="E614" s="237">
        <f>_xlfn.XLOOKUP(B:B,Sheet1!B:B,Sheet1!D:D,0)</f>
        <v>0</v>
      </c>
      <c r="F614" s="238"/>
    </row>
    <row r="615" spans="1:6" ht="16.5" customHeight="1">
      <c r="A615" s="236">
        <f t="shared" si="12"/>
        <v>7</v>
      </c>
      <c r="B615" s="200">
        <v>2080905</v>
      </c>
      <c r="C615" s="200" t="s">
        <v>507</v>
      </c>
      <c r="D615" s="237">
        <v>48</v>
      </c>
      <c r="E615" s="237">
        <f>_xlfn.XLOOKUP(B:B,Sheet1!B:B,Sheet1!D:D,0)</f>
        <v>0</v>
      </c>
      <c r="F615" s="238">
        <f>E615/D615-1</f>
        <v>-1</v>
      </c>
    </row>
    <row r="616" spans="1:6" ht="16.5" customHeight="1">
      <c r="A616" s="236">
        <f t="shared" si="12"/>
        <v>7</v>
      </c>
      <c r="B616" s="200">
        <v>2080999</v>
      </c>
      <c r="C616" s="200" t="s">
        <v>508</v>
      </c>
      <c r="D616" s="237">
        <v>978</v>
      </c>
      <c r="E616" s="237">
        <f>_xlfn.XLOOKUP(B:B,Sheet1!B:B,Sheet1!D:D,0)</f>
        <v>0</v>
      </c>
      <c r="F616" s="238">
        <f>E616/D616-1</f>
        <v>-1</v>
      </c>
    </row>
    <row r="617" spans="1:6" ht="16.5" customHeight="1">
      <c r="A617" s="236">
        <f t="shared" si="12"/>
        <v>5</v>
      </c>
      <c r="B617" s="200">
        <v>20810</v>
      </c>
      <c r="C617" s="194" t="s">
        <v>509</v>
      </c>
      <c r="D617" s="237">
        <f>SUM(D618:D624)</f>
        <v>2196</v>
      </c>
      <c r="E617" s="237">
        <f>_xlfn.XLOOKUP(B:B,Sheet1!B:B,Sheet1!D:D,0)</f>
        <v>1714.6399999999999</v>
      </c>
      <c r="F617" s="238">
        <f>E617/D617-1</f>
        <v>-0.2191985428051002</v>
      </c>
    </row>
    <row r="618" spans="1:6" ht="16.5" customHeight="1">
      <c r="A618" s="236">
        <f t="shared" si="12"/>
        <v>7</v>
      </c>
      <c r="B618" s="200">
        <v>2081001</v>
      </c>
      <c r="C618" s="200" t="s">
        <v>510</v>
      </c>
      <c r="D618" s="237">
        <v>987</v>
      </c>
      <c r="E618" s="237">
        <f>_xlfn.XLOOKUP(B:B,Sheet1!B:B,Sheet1!D:D,0)</f>
        <v>1040</v>
      </c>
      <c r="F618" s="238">
        <f>E618/D618-1</f>
        <v>0.05369807497467072</v>
      </c>
    </row>
    <row r="619" spans="1:6" ht="16.5" customHeight="1">
      <c r="A619" s="236">
        <f t="shared" si="12"/>
        <v>7</v>
      </c>
      <c r="B619" s="200">
        <v>2081002</v>
      </c>
      <c r="C619" s="200" t="s">
        <v>511</v>
      </c>
      <c r="D619" s="237">
        <v>586</v>
      </c>
      <c r="E619" s="237">
        <f>_xlfn.XLOOKUP(B:B,Sheet1!B:B,Sheet1!D:D,0)</f>
        <v>332.64</v>
      </c>
      <c r="F619" s="238">
        <f>E619/D619-1</f>
        <v>-0.43235494880546077</v>
      </c>
    </row>
    <row r="620" spans="1:6" ht="16.5" customHeight="1">
      <c r="A620" s="236">
        <f t="shared" si="12"/>
        <v>7</v>
      </c>
      <c r="B620" s="200">
        <v>2081003</v>
      </c>
      <c r="C620" s="200" t="s">
        <v>512</v>
      </c>
      <c r="D620" s="237">
        <v>0</v>
      </c>
      <c r="E620" s="237">
        <f>_xlfn.XLOOKUP(B:B,Sheet1!B:B,Sheet1!D:D,0)</f>
        <v>0</v>
      </c>
      <c r="F620" s="238"/>
    </row>
    <row r="621" spans="1:6" ht="16.5" customHeight="1">
      <c r="A621" s="236">
        <f t="shared" si="12"/>
        <v>7</v>
      </c>
      <c r="B621" s="200">
        <v>2081004</v>
      </c>
      <c r="C621" s="200" t="s">
        <v>513</v>
      </c>
      <c r="D621" s="237">
        <v>0</v>
      </c>
      <c r="E621" s="237">
        <f>_xlfn.XLOOKUP(B:B,Sheet1!B:B,Sheet1!D:D,0)</f>
        <v>60</v>
      </c>
      <c r="F621" s="238"/>
    </row>
    <row r="622" spans="1:6" ht="16.5" customHeight="1">
      <c r="A622" s="236">
        <f t="shared" si="12"/>
        <v>7</v>
      </c>
      <c r="B622" s="200">
        <v>2081005</v>
      </c>
      <c r="C622" s="200" t="s">
        <v>514</v>
      </c>
      <c r="D622" s="237">
        <v>0</v>
      </c>
      <c r="E622" s="237">
        <f>_xlfn.XLOOKUP(B:B,Sheet1!B:B,Sheet1!D:D,0)</f>
        <v>0</v>
      </c>
      <c r="F622" s="238"/>
    </row>
    <row r="623" spans="1:6" ht="16.5" customHeight="1">
      <c r="A623" s="236">
        <f t="shared" si="12"/>
        <v>7</v>
      </c>
      <c r="B623" s="200">
        <v>2081006</v>
      </c>
      <c r="C623" s="200" t="s">
        <v>515</v>
      </c>
      <c r="D623" s="237">
        <v>0</v>
      </c>
      <c r="E623" s="237">
        <f>_xlfn.XLOOKUP(B:B,Sheet1!B:B,Sheet1!D:D,0)</f>
        <v>282</v>
      </c>
      <c r="F623" s="238"/>
    </row>
    <row r="624" spans="1:6" ht="16.5" customHeight="1">
      <c r="A624" s="236">
        <f t="shared" si="12"/>
        <v>7</v>
      </c>
      <c r="B624" s="200">
        <v>2081099</v>
      </c>
      <c r="C624" s="200" t="s">
        <v>516</v>
      </c>
      <c r="D624" s="237">
        <v>623</v>
      </c>
      <c r="E624" s="237">
        <f>_xlfn.XLOOKUP(B:B,Sheet1!B:B,Sheet1!D:D,0)</f>
        <v>0</v>
      </c>
      <c r="F624" s="238">
        <f>E624/D624-1</f>
        <v>-1</v>
      </c>
    </row>
    <row r="625" spans="1:6" ht="16.5" customHeight="1">
      <c r="A625" s="236">
        <f t="shared" si="12"/>
        <v>5</v>
      </c>
      <c r="B625" s="200">
        <v>20811</v>
      </c>
      <c r="C625" s="194" t="s">
        <v>517</v>
      </c>
      <c r="D625" s="237">
        <f>SUM(D626:D633)</f>
        <v>2616</v>
      </c>
      <c r="E625" s="237">
        <f>_xlfn.XLOOKUP(B:B,Sheet1!B:B,Sheet1!D:D,0)</f>
        <v>2554.7999999999997</v>
      </c>
      <c r="F625" s="238">
        <f>E625/D625-1</f>
        <v>-0.023394495412844107</v>
      </c>
    </row>
    <row r="626" spans="1:6" ht="16.5" customHeight="1">
      <c r="A626" s="236">
        <f t="shared" si="12"/>
        <v>7</v>
      </c>
      <c r="B626" s="200">
        <v>2081101</v>
      </c>
      <c r="C626" s="200" t="s">
        <v>81</v>
      </c>
      <c r="D626" s="237">
        <v>209</v>
      </c>
      <c r="E626" s="237">
        <f>_xlfn.XLOOKUP(B:B,Sheet1!B:B,Sheet1!D:D,0)</f>
        <v>290.8</v>
      </c>
      <c r="F626" s="238">
        <f>E626/D626-1</f>
        <v>0.3913875598086125</v>
      </c>
    </row>
    <row r="627" spans="1:6" ht="16.5" customHeight="1">
      <c r="A627" s="236">
        <f t="shared" si="12"/>
        <v>7</v>
      </c>
      <c r="B627" s="200">
        <v>2081102</v>
      </c>
      <c r="C627" s="200" t="s">
        <v>82</v>
      </c>
      <c r="D627" s="237">
        <v>58</v>
      </c>
      <c r="E627" s="237">
        <f>_xlfn.XLOOKUP(B:B,Sheet1!B:B,Sheet1!D:D,0)</f>
        <v>0</v>
      </c>
      <c r="F627" s="238">
        <f>E627/D627-1</f>
        <v>-1</v>
      </c>
    </row>
    <row r="628" spans="1:6" ht="16.5" customHeight="1">
      <c r="A628" s="236">
        <f t="shared" si="12"/>
        <v>7</v>
      </c>
      <c r="B628" s="200">
        <v>2081103</v>
      </c>
      <c r="C628" s="200" t="s">
        <v>83</v>
      </c>
      <c r="D628" s="237">
        <v>0</v>
      </c>
      <c r="E628" s="237">
        <f>_xlfn.XLOOKUP(B:B,Sheet1!B:B,Sheet1!D:D,0)</f>
        <v>0</v>
      </c>
      <c r="F628" s="238"/>
    </row>
    <row r="629" spans="1:6" ht="16.5" customHeight="1">
      <c r="A629" s="236">
        <f t="shared" si="12"/>
        <v>7</v>
      </c>
      <c r="B629" s="200">
        <v>2081104</v>
      </c>
      <c r="C629" s="200" t="s">
        <v>518</v>
      </c>
      <c r="D629" s="237">
        <v>114</v>
      </c>
      <c r="E629" s="237">
        <f>_xlfn.XLOOKUP(B:B,Sheet1!B:B,Sheet1!D:D,0)</f>
        <v>231.75</v>
      </c>
      <c r="F629" s="238">
        <f>E629/D629-1</f>
        <v>1.0328947368421053</v>
      </c>
    </row>
    <row r="630" spans="1:6" ht="16.5" customHeight="1">
      <c r="A630" s="236">
        <f t="shared" si="12"/>
        <v>7</v>
      </c>
      <c r="B630" s="200">
        <v>2081105</v>
      </c>
      <c r="C630" s="200" t="s">
        <v>519</v>
      </c>
      <c r="D630" s="237">
        <v>292</v>
      </c>
      <c r="E630" s="237">
        <f>_xlfn.XLOOKUP(B:B,Sheet1!B:B,Sheet1!D:D,0)</f>
        <v>216.4</v>
      </c>
      <c r="F630" s="238">
        <f>E630/D630-1</f>
        <v>-0.2589041095890411</v>
      </c>
    </row>
    <row r="631" spans="1:6" ht="16.5" customHeight="1">
      <c r="A631" s="236">
        <f t="shared" si="12"/>
        <v>7</v>
      </c>
      <c r="B631" s="200">
        <v>2081106</v>
      </c>
      <c r="C631" s="200" t="s">
        <v>520</v>
      </c>
      <c r="D631" s="237">
        <v>0</v>
      </c>
      <c r="E631" s="237">
        <f>_xlfn.XLOOKUP(B:B,Sheet1!B:B,Sheet1!D:D,0)</f>
        <v>0</v>
      </c>
      <c r="F631" s="238"/>
    </row>
    <row r="632" spans="1:6" ht="16.5" customHeight="1">
      <c r="A632" s="236">
        <f t="shared" si="12"/>
        <v>7</v>
      </c>
      <c r="B632" s="200">
        <v>2081107</v>
      </c>
      <c r="C632" s="200" t="s">
        <v>521</v>
      </c>
      <c r="D632" s="237">
        <v>1655</v>
      </c>
      <c r="E632" s="237">
        <f>_xlfn.XLOOKUP(B:B,Sheet1!B:B,Sheet1!D:D,0)</f>
        <v>1764</v>
      </c>
      <c r="F632" s="238">
        <f>E632/D632-1</f>
        <v>0.06586102719033238</v>
      </c>
    </row>
    <row r="633" spans="1:6" ht="16.5" customHeight="1">
      <c r="A633" s="236">
        <f t="shared" si="12"/>
        <v>7</v>
      </c>
      <c r="B633" s="200">
        <v>2081199</v>
      </c>
      <c r="C633" s="200" t="s">
        <v>522</v>
      </c>
      <c r="D633" s="237">
        <v>288</v>
      </c>
      <c r="E633" s="237">
        <f>_xlfn.XLOOKUP(B:B,Sheet1!B:B,Sheet1!D:D,0)</f>
        <v>51.85</v>
      </c>
      <c r="F633" s="238">
        <f>E633/D633-1</f>
        <v>-0.8199652777777777</v>
      </c>
    </row>
    <row r="634" spans="1:6" ht="16.5" customHeight="1">
      <c r="A634" s="236">
        <f t="shared" si="12"/>
        <v>5</v>
      </c>
      <c r="B634" s="200">
        <v>20816</v>
      </c>
      <c r="C634" s="194" t="s">
        <v>523</v>
      </c>
      <c r="D634" s="237">
        <f>SUM(D635:D638)</f>
        <v>0</v>
      </c>
      <c r="E634" s="237">
        <f>_xlfn.XLOOKUP(B:B,Sheet1!B:B,Sheet1!D:D,0)</f>
        <v>0</v>
      </c>
      <c r="F634" s="238"/>
    </row>
    <row r="635" spans="1:6" ht="16.5" customHeight="1">
      <c r="A635" s="236">
        <f t="shared" si="12"/>
        <v>7</v>
      </c>
      <c r="B635" s="200">
        <v>2081601</v>
      </c>
      <c r="C635" s="200" t="s">
        <v>81</v>
      </c>
      <c r="D635" s="237">
        <v>0</v>
      </c>
      <c r="E635" s="237">
        <f>_xlfn.XLOOKUP(B:B,Sheet1!B:B,Sheet1!D:D,0)</f>
        <v>0</v>
      </c>
      <c r="F635" s="238"/>
    </row>
    <row r="636" spans="1:6" ht="16.5" customHeight="1">
      <c r="A636" s="236">
        <f t="shared" si="12"/>
        <v>7</v>
      </c>
      <c r="B636" s="200">
        <v>2081602</v>
      </c>
      <c r="C636" s="200" t="s">
        <v>82</v>
      </c>
      <c r="D636" s="237">
        <v>0</v>
      </c>
      <c r="E636" s="237">
        <f>_xlfn.XLOOKUP(B:B,Sheet1!B:B,Sheet1!D:D,0)</f>
        <v>0</v>
      </c>
      <c r="F636" s="238"/>
    </row>
    <row r="637" spans="1:6" ht="16.5" customHeight="1">
      <c r="A637" s="236">
        <f t="shared" si="12"/>
        <v>7</v>
      </c>
      <c r="B637" s="200">
        <v>2081603</v>
      </c>
      <c r="C637" s="200" t="s">
        <v>83</v>
      </c>
      <c r="D637" s="237">
        <v>0</v>
      </c>
      <c r="E637" s="237">
        <f>_xlfn.XLOOKUP(B:B,Sheet1!B:B,Sheet1!D:D,0)</f>
        <v>0</v>
      </c>
      <c r="F637" s="238"/>
    </row>
    <row r="638" spans="1:6" ht="16.5" customHeight="1">
      <c r="A638" s="236">
        <f t="shared" si="12"/>
        <v>7</v>
      </c>
      <c r="B638" s="200">
        <v>2081699</v>
      </c>
      <c r="C638" s="200" t="s">
        <v>524</v>
      </c>
      <c r="D638" s="237">
        <v>0</v>
      </c>
      <c r="E638" s="237">
        <f>_xlfn.XLOOKUP(B:B,Sheet1!B:B,Sheet1!D:D,0)</f>
        <v>0</v>
      </c>
      <c r="F638" s="238"/>
    </row>
    <row r="639" spans="1:6" ht="16.5" customHeight="1">
      <c r="A639" s="236">
        <f t="shared" si="12"/>
        <v>5</v>
      </c>
      <c r="B639" s="200">
        <v>20819</v>
      </c>
      <c r="C639" s="194" t="s">
        <v>525</v>
      </c>
      <c r="D639" s="237">
        <f>SUM(D640:D641)</f>
        <v>8925</v>
      </c>
      <c r="E639" s="237">
        <f>_xlfn.XLOOKUP(B:B,Sheet1!B:B,Sheet1!D:D,0)</f>
        <v>11562</v>
      </c>
      <c r="F639" s="238">
        <f aca="true" t="shared" si="13" ref="F639:F645">E639/D639-1</f>
        <v>0.2954621848739496</v>
      </c>
    </row>
    <row r="640" spans="1:6" ht="16.5" customHeight="1">
      <c r="A640" s="236">
        <f t="shared" si="12"/>
        <v>7</v>
      </c>
      <c r="B640" s="200">
        <v>2081901</v>
      </c>
      <c r="C640" s="200" t="s">
        <v>526</v>
      </c>
      <c r="D640" s="237">
        <v>2625</v>
      </c>
      <c r="E640" s="237">
        <f>_xlfn.XLOOKUP(B:B,Sheet1!B:B,Sheet1!D:D,0)</f>
        <v>3774</v>
      </c>
      <c r="F640" s="238">
        <f t="shared" si="13"/>
        <v>0.4377142857142857</v>
      </c>
    </row>
    <row r="641" spans="1:6" ht="16.5" customHeight="1">
      <c r="A641" s="236">
        <f t="shared" si="12"/>
        <v>7</v>
      </c>
      <c r="B641" s="200">
        <v>2081902</v>
      </c>
      <c r="C641" s="200" t="s">
        <v>527</v>
      </c>
      <c r="D641" s="237">
        <v>6300</v>
      </c>
      <c r="E641" s="237">
        <f>_xlfn.XLOOKUP(B:B,Sheet1!B:B,Sheet1!D:D,0)</f>
        <v>7788</v>
      </c>
      <c r="F641" s="238">
        <f t="shared" si="13"/>
        <v>0.23619047619047628</v>
      </c>
    </row>
    <row r="642" spans="1:6" ht="16.5" customHeight="1">
      <c r="A642" s="236">
        <f t="shared" si="12"/>
        <v>5</v>
      </c>
      <c r="B642" s="200">
        <v>20820</v>
      </c>
      <c r="C642" s="194" t="s">
        <v>528</v>
      </c>
      <c r="D642" s="237">
        <f>SUM(D643:D644)</f>
        <v>1111</v>
      </c>
      <c r="E642" s="237">
        <f>_xlfn.XLOOKUP(B:B,Sheet1!B:B,Sheet1!D:D,0)</f>
        <v>242</v>
      </c>
      <c r="F642" s="238">
        <f t="shared" si="13"/>
        <v>-0.7821782178217822</v>
      </c>
    </row>
    <row r="643" spans="1:6" ht="16.5" customHeight="1">
      <c r="A643" s="236">
        <f t="shared" si="12"/>
        <v>7</v>
      </c>
      <c r="B643" s="200">
        <v>2082001</v>
      </c>
      <c r="C643" s="200" t="s">
        <v>529</v>
      </c>
      <c r="D643" s="237">
        <v>748</v>
      </c>
      <c r="E643" s="237">
        <f>_xlfn.XLOOKUP(B:B,Sheet1!B:B,Sheet1!D:D,0)</f>
        <v>242</v>
      </c>
      <c r="F643" s="238">
        <f t="shared" si="13"/>
        <v>-0.6764705882352942</v>
      </c>
    </row>
    <row r="644" spans="1:6" ht="16.5" customHeight="1">
      <c r="A644" s="236">
        <f t="shared" si="12"/>
        <v>7</v>
      </c>
      <c r="B644" s="200">
        <v>2082002</v>
      </c>
      <c r="C644" s="200" t="s">
        <v>530</v>
      </c>
      <c r="D644" s="237">
        <v>363</v>
      </c>
      <c r="E644" s="237">
        <f>_xlfn.XLOOKUP(B:B,Sheet1!B:B,Sheet1!D:D,0)</f>
        <v>0</v>
      </c>
      <c r="F644" s="238">
        <f t="shared" si="13"/>
        <v>-1</v>
      </c>
    </row>
    <row r="645" spans="1:6" ht="16.5" customHeight="1">
      <c r="A645" s="236">
        <f t="shared" si="12"/>
        <v>5</v>
      </c>
      <c r="B645" s="200">
        <v>20821</v>
      </c>
      <c r="C645" s="194" t="s">
        <v>531</v>
      </c>
      <c r="D645" s="237">
        <f>SUM(D646:D647)</f>
        <v>6466</v>
      </c>
      <c r="E645" s="237">
        <f>_xlfn.XLOOKUP(B:B,Sheet1!B:B,Sheet1!D:D,0)</f>
        <v>4202</v>
      </c>
      <c r="F645" s="238">
        <f t="shared" si="13"/>
        <v>-0.35013918960717605</v>
      </c>
    </row>
    <row r="646" spans="1:6" ht="16.5" customHeight="1">
      <c r="A646" s="236">
        <f t="shared" si="12"/>
        <v>7</v>
      </c>
      <c r="B646" s="200">
        <v>2082101</v>
      </c>
      <c r="C646" s="200" t="s">
        <v>532</v>
      </c>
      <c r="D646" s="237">
        <v>0</v>
      </c>
      <c r="E646" s="237">
        <f>_xlfn.XLOOKUP(B:B,Sheet1!B:B,Sheet1!D:D,0)</f>
        <v>1650</v>
      </c>
      <c r="F646" s="238"/>
    </row>
    <row r="647" spans="1:6" ht="16.5" customHeight="1">
      <c r="A647" s="236">
        <f aca="true" t="shared" si="14" ref="A647:A710">LEN(B647)</f>
        <v>7</v>
      </c>
      <c r="B647" s="200">
        <v>2082102</v>
      </c>
      <c r="C647" s="200" t="s">
        <v>533</v>
      </c>
      <c r="D647" s="237">
        <v>6466</v>
      </c>
      <c r="E647" s="237">
        <f>_xlfn.XLOOKUP(B:B,Sheet1!B:B,Sheet1!D:D,0)</f>
        <v>2552</v>
      </c>
      <c r="F647" s="238">
        <f>E647/D647-1</f>
        <v>-0.6053201360965048</v>
      </c>
    </row>
    <row r="648" spans="1:6" ht="16.5" customHeight="1">
      <c r="A648" s="236">
        <f t="shared" si="14"/>
        <v>5</v>
      </c>
      <c r="B648" s="200">
        <v>20824</v>
      </c>
      <c r="C648" s="194" t="s">
        <v>534</v>
      </c>
      <c r="D648" s="237">
        <f>SUM(D649:D650)</f>
        <v>0</v>
      </c>
      <c r="E648" s="237">
        <f>_xlfn.XLOOKUP(B:B,Sheet1!B:B,Sheet1!D:D,0)</f>
        <v>0</v>
      </c>
      <c r="F648" s="238"/>
    </row>
    <row r="649" spans="1:6" ht="16.5" customHeight="1">
      <c r="A649" s="236">
        <f t="shared" si="14"/>
        <v>7</v>
      </c>
      <c r="B649" s="200">
        <v>2082401</v>
      </c>
      <c r="C649" s="200" t="s">
        <v>535</v>
      </c>
      <c r="D649" s="237">
        <v>0</v>
      </c>
      <c r="E649" s="237">
        <f>_xlfn.XLOOKUP(B:B,Sheet1!B:B,Sheet1!D:D,0)</f>
        <v>0</v>
      </c>
      <c r="F649" s="238"/>
    </row>
    <row r="650" spans="1:6" ht="16.5" customHeight="1">
      <c r="A650" s="236">
        <f t="shared" si="14"/>
        <v>7</v>
      </c>
      <c r="B650" s="200">
        <v>2082402</v>
      </c>
      <c r="C650" s="200" t="s">
        <v>536</v>
      </c>
      <c r="D650" s="237">
        <v>0</v>
      </c>
      <c r="E650" s="237">
        <f>_xlfn.XLOOKUP(B:B,Sheet1!B:B,Sheet1!D:D,0)</f>
        <v>0</v>
      </c>
      <c r="F650" s="238"/>
    </row>
    <row r="651" spans="1:6" ht="16.5" customHeight="1">
      <c r="A651" s="236">
        <f t="shared" si="14"/>
        <v>5</v>
      </c>
      <c r="B651" s="200">
        <v>20825</v>
      </c>
      <c r="C651" s="194" t="s">
        <v>537</v>
      </c>
      <c r="D651" s="237">
        <f>SUM(D652:D653)</f>
        <v>9</v>
      </c>
      <c r="E651" s="237">
        <f>_xlfn.XLOOKUP(B:B,Sheet1!B:B,Sheet1!D:D,0)</f>
        <v>0</v>
      </c>
      <c r="F651" s="238">
        <f aca="true" t="shared" si="15" ref="F650:F713">E651/D651-1</f>
        <v>-1</v>
      </c>
    </row>
    <row r="652" spans="1:6" ht="16.5" customHeight="1">
      <c r="A652" s="236">
        <f t="shared" si="14"/>
        <v>7</v>
      </c>
      <c r="B652" s="200">
        <v>2082501</v>
      </c>
      <c r="C652" s="200" t="s">
        <v>538</v>
      </c>
      <c r="D652" s="237">
        <v>0</v>
      </c>
      <c r="E652" s="237">
        <f>_xlfn.XLOOKUP(B:B,Sheet1!B:B,Sheet1!D:D,0)</f>
        <v>0</v>
      </c>
      <c r="F652" s="238"/>
    </row>
    <row r="653" spans="1:6" ht="16.5" customHeight="1">
      <c r="A653" s="236">
        <f t="shared" si="14"/>
        <v>7</v>
      </c>
      <c r="B653" s="200">
        <v>2082502</v>
      </c>
      <c r="C653" s="200" t="s">
        <v>539</v>
      </c>
      <c r="D653" s="237">
        <v>9</v>
      </c>
      <c r="E653" s="237">
        <f>_xlfn.XLOOKUP(B:B,Sheet1!B:B,Sheet1!D:D,0)</f>
        <v>0</v>
      </c>
      <c r="F653" s="238">
        <f t="shared" si="15"/>
        <v>-1</v>
      </c>
    </row>
    <row r="654" spans="1:6" ht="16.5" customHeight="1">
      <c r="A654" s="236">
        <f t="shared" si="14"/>
        <v>5</v>
      </c>
      <c r="B654" s="200">
        <v>20826</v>
      </c>
      <c r="C654" s="194" t="s">
        <v>540</v>
      </c>
      <c r="D654" s="237">
        <f>SUM(D655:D657)</f>
        <v>23682</v>
      </c>
      <c r="E654" s="237">
        <f>_xlfn.XLOOKUP(B:B,Sheet1!B:B,Sheet1!D:D,0)</f>
        <v>17542</v>
      </c>
      <c r="F654" s="238">
        <f t="shared" si="15"/>
        <v>-0.2592686428511105</v>
      </c>
    </row>
    <row r="655" spans="1:6" ht="16.5" customHeight="1">
      <c r="A655" s="236">
        <f t="shared" si="14"/>
        <v>7</v>
      </c>
      <c r="B655" s="200">
        <v>2082601</v>
      </c>
      <c r="C655" s="200" t="s">
        <v>541</v>
      </c>
      <c r="D655" s="237">
        <v>237</v>
      </c>
      <c r="E655" s="237">
        <f>_xlfn.XLOOKUP(B:B,Sheet1!B:B,Sheet1!D:D,0)</f>
        <v>1100</v>
      </c>
      <c r="F655" s="238">
        <f t="shared" si="15"/>
        <v>3.6413502109704643</v>
      </c>
    </row>
    <row r="656" spans="1:6" ht="16.5" customHeight="1">
      <c r="A656" s="236">
        <f t="shared" si="14"/>
        <v>7</v>
      </c>
      <c r="B656" s="200">
        <v>2082602</v>
      </c>
      <c r="C656" s="200" t="s">
        <v>542</v>
      </c>
      <c r="D656" s="237">
        <v>19420</v>
      </c>
      <c r="E656" s="237">
        <f>_xlfn.XLOOKUP(B:B,Sheet1!B:B,Sheet1!D:D,0)</f>
        <v>16442</v>
      </c>
      <c r="F656" s="238">
        <f t="shared" si="15"/>
        <v>-0.15334706488156535</v>
      </c>
    </row>
    <row r="657" spans="1:6" ht="16.5" customHeight="1">
      <c r="A657" s="236">
        <f t="shared" si="14"/>
        <v>7</v>
      </c>
      <c r="B657" s="200">
        <v>2082699</v>
      </c>
      <c r="C657" s="200" t="s">
        <v>543</v>
      </c>
      <c r="D657" s="237">
        <v>4025</v>
      </c>
      <c r="E657" s="237">
        <f>_xlfn.XLOOKUP(B:B,Sheet1!B:B,Sheet1!D:D,0)</f>
        <v>0</v>
      </c>
      <c r="F657" s="238">
        <f t="shared" si="15"/>
        <v>-1</v>
      </c>
    </row>
    <row r="658" spans="1:6" ht="16.5" customHeight="1">
      <c r="A658" s="236">
        <f t="shared" si="14"/>
        <v>5</v>
      </c>
      <c r="B658" s="200">
        <v>20827</v>
      </c>
      <c r="C658" s="194" t="s">
        <v>544</v>
      </c>
      <c r="D658" s="237">
        <f>SUM(D659:D661)</f>
        <v>848</v>
      </c>
      <c r="E658" s="237">
        <f>_xlfn.XLOOKUP(B:B,Sheet1!B:B,Sheet1!D:D,0)</f>
        <v>0</v>
      </c>
      <c r="F658" s="238">
        <f t="shared" si="15"/>
        <v>-1</v>
      </c>
    </row>
    <row r="659" spans="1:6" ht="16.5" customHeight="1">
      <c r="A659" s="236">
        <f t="shared" si="14"/>
        <v>7</v>
      </c>
      <c r="B659" s="200">
        <v>2082701</v>
      </c>
      <c r="C659" s="200" t="s">
        <v>545</v>
      </c>
      <c r="D659" s="237">
        <v>371</v>
      </c>
      <c r="E659" s="237">
        <f>_xlfn.XLOOKUP(B:B,Sheet1!B:B,Sheet1!D:D,0)</f>
        <v>0</v>
      </c>
      <c r="F659" s="238">
        <f t="shared" si="15"/>
        <v>-1</v>
      </c>
    </row>
    <row r="660" spans="1:6" ht="16.5" customHeight="1">
      <c r="A660" s="236">
        <f t="shared" si="14"/>
        <v>7</v>
      </c>
      <c r="B660" s="200">
        <v>2082702</v>
      </c>
      <c r="C660" s="200" t="s">
        <v>546</v>
      </c>
      <c r="D660" s="237">
        <v>477</v>
      </c>
      <c r="E660" s="237">
        <f>_xlfn.XLOOKUP(B:B,Sheet1!B:B,Sheet1!D:D,0)</f>
        <v>0</v>
      </c>
      <c r="F660" s="238">
        <f t="shared" si="15"/>
        <v>-1</v>
      </c>
    </row>
    <row r="661" spans="1:6" ht="16.5" customHeight="1">
      <c r="A661" s="236">
        <f t="shared" si="14"/>
        <v>7</v>
      </c>
      <c r="B661" s="200">
        <v>2082799</v>
      </c>
      <c r="C661" s="200" t="s">
        <v>547</v>
      </c>
      <c r="D661" s="237">
        <v>0</v>
      </c>
      <c r="E661" s="237">
        <f>_xlfn.XLOOKUP(B:B,Sheet1!B:B,Sheet1!D:D,0)</f>
        <v>0</v>
      </c>
      <c r="F661" s="238"/>
    </row>
    <row r="662" spans="1:6" ht="16.5" customHeight="1">
      <c r="A662" s="236">
        <f t="shared" si="14"/>
        <v>5</v>
      </c>
      <c r="B662" s="200">
        <v>20828</v>
      </c>
      <c r="C662" s="194" t="s">
        <v>548</v>
      </c>
      <c r="D662" s="237">
        <f>SUM(D663:D669)</f>
        <v>360</v>
      </c>
      <c r="E662" s="237">
        <f>_xlfn.XLOOKUP(B:B,Sheet1!B:B,Sheet1!D:D,0)</f>
        <v>391.37</v>
      </c>
      <c r="F662" s="238">
        <f t="shared" si="15"/>
        <v>0.08713888888888888</v>
      </c>
    </row>
    <row r="663" spans="1:6" ht="16.5" customHeight="1">
      <c r="A663" s="236">
        <f t="shared" si="14"/>
        <v>7</v>
      </c>
      <c r="B663" s="200">
        <v>2082801</v>
      </c>
      <c r="C663" s="200" t="s">
        <v>81</v>
      </c>
      <c r="D663" s="237">
        <v>260</v>
      </c>
      <c r="E663" s="237">
        <f>_xlfn.XLOOKUP(B:B,Sheet1!B:B,Sheet1!D:D,0)</f>
        <v>391.37</v>
      </c>
      <c r="F663" s="238">
        <f t="shared" si="15"/>
        <v>0.5052692307692308</v>
      </c>
    </row>
    <row r="664" spans="1:6" ht="16.5" customHeight="1">
      <c r="A664" s="236">
        <f t="shared" si="14"/>
        <v>7</v>
      </c>
      <c r="B664" s="200">
        <v>2082802</v>
      </c>
      <c r="C664" s="200" t="s">
        <v>82</v>
      </c>
      <c r="D664" s="237">
        <v>0</v>
      </c>
      <c r="E664" s="237">
        <f>_xlfn.XLOOKUP(B:B,Sheet1!B:B,Sheet1!D:D,0)</f>
        <v>0</v>
      </c>
      <c r="F664" s="238"/>
    </row>
    <row r="665" spans="1:6" ht="16.5" customHeight="1">
      <c r="A665" s="236">
        <f t="shared" si="14"/>
        <v>7</v>
      </c>
      <c r="B665" s="200">
        <v>2082803</v>
      </c>
      <c r="C665" s="200" t="s">
        <v>83</v>
      </c>
      <c r="D665" s="237">
        <v>0</v>
      </c>
      <c r="E665" s="237">
        <f>_xlfn.XLOOKUP(B:B,Sheet1!B:B,Sheet1!D:D,0)</f>
        <v>0</v>
      </c>
      <c r="F665" s="238"/>
    </row>
    <row r="666" spans="1:6" ht="16.5" customHeight="1">
      <c r="A666" s="236">
        <f t="shared" si="14"/>
        <v>7</v>
      </c>
      <c r="B666" s="200">
        <v>2082804</v>
      </c>
      <c r="C666" s="200" t="s">
        <v>549</v>
      </c>
      <c r="D666" s="237">
        <v>0</v>
      </c>
      <c r="E666" s="237">
        <f>_xlfn.XLOOKUP(B:B,Sheet1!B:B,Sheet1!D:D,0)</f>
        <v>0</v>
      </c>
      <c r="F666" s="238"/>
    </row>
    <row r="667" spans="1:6" ht="16.5" customHeight="1">
      <c r="A667" s="236">
        <f t="shared" si="14"/>
        <v>7</v>
      </c>
      <c r="B667" s="200">
        <v>2082805</v>
      </c>
      <c r="C667" s="200" t="s">
        <v>550</v>
      </c>
      <c r="D667" s="237">
        <v>0</v>
      </c>
      <c r="E667" s="237">
        <f>_xlfn.XLOOKUP(B:B,Sheet1!B:B,Sheet1!D:D,0)</f>
        <v>0</v>
      </c>
      <c r="F667" s="238"/>
    </row>
    <row r="668" spans="1:6" ht="16.5" customHeight="1">
      <c r="A668" s="236">
        <f t="shared" si="14"/>
        <v>7</v>
      </c>
      <c r="B668" s="200">
        <v>2082850</v>
      </c>
      <c r="C668" s="200" t="s">
        <v>90</v>
      </c>
      <c r="D668" s="237">
        <v>0</v>
      </c>
      <c r="E668" s="237">
        <f>_xlfn.XLOOKUP(B:B,Sheet1!B:B,Sheet1!D:D,0)</f>
        <v>0</v>
      </c>
      <c r="F668" s="238"/>
    </row>
    <row r="669" spans="1:6" ht="16.5" customHeight="1">
      <c r="A669" s="236">
        <f t="shared" si="14"/>
        <v>7</v>
      </c>
      <c r="B669" s="200">
        <v>2082899</v>
      </c>
      <c r="C669" s="200" t="s">
        <v>551</v>
      </c>
      <c r="D669" s="237">
        <v>100</v>
      </c>
      <c r="E669" s="237">
        <f>_xlfn.XLOOKUP(B:B,Sheet1!B:B,Sheet1!D:D,0)</f>
        <v>0</v>
      </c>
      <c r="F669" s="238">
        <f t="shared" si="15"/>
        <v>-1</v>
      </c>
    </row>
    <row r="670" spans="1:6" ht="16.5" customHeight="1">
      <c r="A670" s="236">
        <f t="shared" si="14"/>
        <v>5</v>
      </c>
      <c r="B670" s="200">
        <v>20830</v>
      </c>
      <c r="C670" s="194" t="s">
        <v>552</v>
      </c>
      <c r="D670" s="237">
        <f>SUM(D671:D672)</f>
        <v>0</v>
      </c>
      <c r="E670" s="237">
        <f>_xlfn.XLOOKUP(B:B,Sheet1!B:B,Sheet1!D:D,0)</f>
        <v>17</v>
      </c>
      <c r="F670" s="238"/>
    </row>
    <row r="671" spans="1:6" ht="16.5" customHeight="1">
      <c r="A671" s="236">
        <f t="shared" si="14"/>
        <v>7</v>
      </c>
      <c r="B671" s="200">
        <v>2083001</v>
      </c>
      <c r="C671" s="200" t="s">
        <v>553</v>
      </c>
      <c r="D671" s="237">
        <v>0</v>
      </c>
      <c r="E671" s="237">
        <f>_xlfn.XLOOKUP(B:B,Sheet1!B:B,Sheet1!D:D,0)</f>
        <v>0</v>
      </c>
      <c r="F671" s="238"/>
    </row>
    <row r="672" spans="1:6" ht="16.5" customHeight="1">
      <c r="A672" s="236">
        <f t="shared" si="14"/>
        <v>7</v>
      </c>
      <c r="B672" s="200">
        <v>2083099</v>
      </c>
      <c r="C672" s="200" t="s">
        <v>554</v>
      </c>
      <c r="D672" s="237">
        <v>0</v>
      </c>
      <c r="E672" s="237">
        <f>_xlfn.XLOOKUP(B:B,Sheet1!B:B,Sheet1!D:D,0)</f>
        <v>17</v>
      </c>
      <c r="F672" s="238"/>
    </row>
    <row r="673" spans="1:6" ht="16.5" customHeight="1">
      <c r="A673" s="236">
        <f t="shared" si="14"/>
        <v>5</v>
      </c>
      <c r="B673" s="200">
        <v>20899</v>
      </c>
      <c r="C673" s="194" t="s">
        <v>555</v>
      </c>
      <c r="D673" s="237">
        <f>D674</f>
        <v>998</v>
      </c>
      <c r="E673" s="237">
        <f>_xlfn.XLOOKUP(B:B,Sheet1!B:B,Sheet1!D:D,0)</f>
        <v>14123.76</v>
      </c>
      <c r="F673" s="238">
        <f t="shared" si="15"/>
        <v>13.152064128256514</v>
      </c>
    </row>
    <row r="674" spans="1:6" ht="16.5" customHeight="1">
      <c r="A674" s="236">
        <f t="shared" si="14"/>
        <v>7</v>
      </c>
      <c r="B674" s="200">
        <v>2089999</v>
      </c>
      <c r="C674" s="200" t="s">
        <v>556</v>
      </c>
      <c r="D674" s="237">
        <v>998</v>
      </c>
      <c r="E674" s="237">
        <f>_xlfn.XLOOKUP(B:B,Sheet1!B:B,Sheet1!D:D,0)</f>
        <v>14123.76</v>
      </c>
      <c r="F674" s="238">
        <f t="shared" si="15"/>
        <v>13.152064128256514</v>
      </c>
    </row>
    <row r="675" spans="1:6" ht="16.5" customHeight="1">
      <c r="A675" s="236">
        <f t="shared" si="14"/>
        <v>3</v>
      </c>
      <c r="B675" s="200">
        <v>210</v>
      </c>
      <c r="C675" s="239" t="s">
        <v>557</v>
      </c>
      <c r="D675" s="237">
        <f>SUM(D676,D681,D695,D699,D711,D714,D718,D723,D727,D731,D734,D743,D745)</f>
        <v>90795</v>
      </c>
      <c r="E675" s="237">
        <f>_xlfn.XLOOKUP(B:B,Sheet1!B:B,Sheet1!D:D,0)</f>
        <v>80509.62999999999</v>
      </c>
      <c r="F675" s="238">
        <f t="shared" si="15"/>
        <v>-0.11328123795363187</v>
      </c>
    </row>
    <row r="676" spans="1:6" ht="16.5" customHeight="1">
      <c r="A676" s="236">
        <f t="shared" si="14"/>
        <v>5</v>
      </c>
      <c r="B676" s="200">
        <v>21001</v>
      </c>
      <c r="C676" s="194" t="s">
        <v>558</v>
      </c>
      <c r="D676" s="237">
        <f>SUM(D677:D680)</f>
        <v>5583</v>
      </c>
      <c r="E676" s="237">
        <f>_xlfn.XLOOKUP(B:B,Sheet1!B:B,Sheet1!D:D,0)</f>
        <v>3477.46</v>
      </c>
      <c r="F676" s="238">
        <f t="shared" si="15"/>
        <v>-0.37713415726312016</v>
      </c>
    </row>
    <row r="677" spans="1:6" ht="16.5" customHeight="1">
      <c r="A677" s="236">
        <f t="shared" si="14"/>
        <v>7</v>
      </c>
      <c r="B677" s="200">
        <v>2100101</v>
      </c>
      <c r="C677" s="200" t="s">
        <v>81</v>
      </c>
      <c r="D677" s="237">
        <v>1596</v>
      </c>
      <c r="E677" s="237">
        <f>_xlfn.XLOOKUP(B:B,Sheet1!B:B,Sheet1!D:D,0)</f>
        <v>1880.46</v>
      </c>
      <c r="F677" s="238">
        <f t="shared" si="15"/>
        <v>0.17823308270676685</v>
      </c>
    </row>
    <row r="678" spans="1:6" ht="16.5" customHeight="1">
      <c r="A678" s="236">
        <f t="shared" si="14"/>
        <v>7</v>
      </c>
      <c r="B678" s="200">
        <v>2100102</v>
      </c>
      <c r="C678" s="200" t="s">
        <v>82</v>
      </c>
      <c r="D678" s="237">
        <v>3925</v>
      </c>
      <c r="E678" s="237">
        <f>_xlfn.XLOOKUP(B:B,Sheet1!B:B,Sheet1!D:D,0)</f>
        <v>485</v>
      </c>
      <c r="F678" s="238">
        <f t="shared" si="15"/>
        <v>-0.8764331210191083</v>
      </c>
    </row>
    <row r="679" spans="1:6" ht="16.5" customHeight="1">
      <c r="A679" s="236">
        <f t="shared" si="14"/>
        <v>7</v>
      </c>
      <c r="B679" s="200">
        <v>2100103</v>
      </c>
      <c r="C679" s="200" t="s">
        <v>83</v>
      </c>
      <c r="D679" s="237">
        <v>0</v>
      </c>
      <c r="E679" s="237">
        <f>_xlfn.XLOOKUP(B:B,Sheet1!B:B,Sheet1!D:D,0)</f>
        <v>0</v>
      </c>
      <c r="F679" s="238"/>
    </row>
    <row r="680" spans="1:6" ht="16.5" customHeight="1">
      <c r="A680" s="236">
        <f t="shared" si="14"/>
        <v>7</v>
      </c>
      <c r="B680" s="200">
        <v>2100199</v>
      </c>
      <c r="C680" s="200" t="s">
        <v>559</v>
      </c>
      <c r="D680" s="237">
        <v>62</v>
      </c>
      <c r="E680" s="237">
        <f>_xlfn.XLOOKUP(B:B,Sheet1!B:B,Sheet1!D:D,0)</f>
        <v>1112</v>
      </c>
      <c r="F680" s="238">
        <f t="shared" si="15"/>
        <v>16.93548387096774</v>
      </c>
    </row>
    <row r="681" spans="1:6" ht="16.5" customHeight="1">
      <c r="A681" s="236">
        <f t="shared" si="14"/>
        <v>5</v>
      </c>
      <c r="B681" s="200">
        <v>21002</v>
      </c>
      <c r="C681" s="194" t="s">
        <v>560</v>
      </c>
      <c r="D681" s="237">
        <f>SUM(D682:D694)</f>
        <v>1767</v>
      </c>
      <c r="E681" s="237">
        <f>_xlfn.XLOOKUP(B:B,Sheet1!B:B,Sheet1!D:D,0)</f>
        <v>2260.04</v>
      </c>
      <c r="F681" s="238">
        <f t="shared" si="15"/>
        <v>0.27902659875495184</v>
      </c>
    </row>
    <row r="682" spans="1:6" ht="16.5" customHeight="1">
      <c r="A682" s="236">
        <f t="shared" si="14"/>
        <v>7</v>
      </c>
      <c r="B682" s="200">
        <v>2100201</v>
      </c>
      <c r="C682" s="200" t="s">
        <v>561</v>
      </c>
      <c r="D682" s="237">
        <v>51</v>
      </c>
      <c r="E682" s="237">
        <f>_xlfn.XLOOKUP(B:B,Sheet1!B:B,Sheet1!D:D,0)</f>
        <v>309</v>
      </c>
      <c r="F682" s="238">
        <f t="shared" si="15"/>
        <v>5.0588235294117645</v>
      </c>
    </row>
    <row r="683" spans="1:6" ht="16.5" customHeight="1">
      <c r="A683" s="236">
        <f t="shared" si="14"/>
        <v>7</v>
      </c>
      <c r="B683" s="200">
        <v>2100202</v>
      </c>
      <c r="C683" s="200" t="s">
        <v>562</v>
      </c>
      <c r="D683" s="237">
        <v>144</v>
      </c>
      <c r="E683" s="237">
        <f>_xlfn.XLOOKUP(B:B,Sheet1!B:B,Sheet1!D:D,0)</f>
        <v>196</v>
      </c>
      <c r="F683" s="238">
        <f t="shared" si="15"/>
        <v>0.36111111111111116</v>
      </c>
    </row>
    <row r="684" spans="1:6" ht="16.5" customHeight="1">
      <c r="A684" s="236">
        <f t="shared" si="14"/>
        <v>7</v>
      </c>
      <c r="B684" s="200">
        <v>2100203</v>
      </c>
      <c r="C684" s="200" t="s">
        <v>563</v>
      </c>
      <c r="D684" s="237">
        <v>0</v>
      </c>
      <c r="E684" s="237">
        <f>_xlfn.XLOOKUP(B:B,Sheet1!B:B,Sheet1!D:D,0)</f>
        <v>0</v>
      </c>
      <c r="F684" s="238"/>
    </row>
    <row r="685" spans="1:6" ht="16.5" customHeight="1">
      <c r="A685" s="236">
        <f t="shared" si="14"/>
        <v>7</v>
      </c>
      <c r="B685" s="200">
        <v>2100204</v>
      </c>
      <c r="C685" s="200" t="s">
        <v>564</v>
      </c>
      <c r="D685" s="237">
        <v>0</v>
      </c>
      <c r="E685" s="237">
        <f>_xlfn.XLOOKUP(B:B,Sheet1!B:B,Sheet1!D:D,0)</f>
        <v>0</v>
      </c>
      <c r="F685" s="238"/>
    </row>
    <row r="686" spans="1:6" ht="16.5" customHeight="1">
      <c r="A686" s="236">
        <f t="shared" si="14"/>
        <v>7</v>
      </c>
      <c r="B686" s="200">
        <v>2100205</v>
      </c>
      <c r="C686" s="200" t="s">
        <v>565</v>
      </c>
      <c r="D686" s="237">
        <v>0</v>
      </c>
      <c r="E686" s="237">
        <f>_xlfn.XLOOKUP(B:B,Sheet1!B:B,Sheet1!D:D,0)</f>
        <v>0</v>
      </c>
      <c r="F686" s="238"/>
    </row>
    <row r="687" spans="1:6" ht="16.5" customHeight="1">
      <c r="A687" s="236">
        <f t="shared" si="14"/>
        <v>7</v>
      </c>
      <c r="B687" s="200">
        <v>2100206</v>
      </c>
      <c r="C687" s="200" t="s">
        <v>566</v>
      </c>
      <c r="D687" s="237">
        <v>247</v>
      </c>
      <c r="E687" s="237">
        <f>_xlfn.XLOOKUP(B:B,Sheet1!B:B,Sheet1!D:D,0)</f>
        <v>1487.04</v>
      </c>
      <c r="F687" s="238">
        <f t="shared" si="15"/>
        <v>5.020404858299595</v>
      </c>
    </row>
    <row r="688" spans="1:6" ht="16.5" customHeight="1">
      <c r="A688" s="236">
        <f t="shared" si="14"/>
        <v>7</v>
      </c>
      <c r="B688" s="200">
        <v>2100207</v>
      </c>
      <c r="C688" s="200" t="s">
        <v>567</v>
      </c>
      <c r="D688" s="237">
        <v>0</v>
      </c>
      <c r="E688" s="237">
        <f>_xlfn.XLOOKUP(B:B,Sheet1!B:B,Sheet1!D:D,0)</f>
        <v>0</v>
      </c>
      <c r="F688" s="238"/>
    </row>
    <row r="689" spans="1:6" ht="16.5" customHeight="1">
      <c r="A689" s="236">
        <f t="shared" si="14"/>
        <v>7</v>
      </c>
      <c r="B689" s="200">
        <v>2100208</v>
      </c>
      <c r="C689" s="200" t="s">
        <v>568</v>
      </c>
      <c r="D689" s="237">
        <v>0</v>
      </c>
      <c r="E689" s="237">
        <f>_xlfn.XLOOKUP(B:B,Sheet1!B:B,Sheet1!D:D,0)</f>
        <v>0</v>
      </c>
      <c r="F689" s="238"/>
    </row>
    <row r="690" spans="1:6" ht="16.5" customHeight="1">
      <c r="A690" s="236">
        <f t="shared" si="14"/>
        <v>7</v>
      </c>
      <c r="B690" s="200">
        <v>2100209</v>
      </c>
      <c r="C690" s="200" t="s">
        <v>569</v>
      </c>
      <c r="D690" s="237">
        <v>0</v>
      </c>
      <c r="E690" s="237">
        <f>_xlfn.XLOOKUP(B:B,Sheet1!B:B,Sheet1!D:D,0)</f>
        <v>0</v>
      </c>
      <c r="F690" s="238"/>
    </row>
    <row r="691" spans="1:6" ht="16.5" customHeight="1">
      <c r="A691" s="236">
        <f t="shared" si="14"/>
        <v>7</v>
      </c>
      <c r="B691" s="200">
        <v>2100210</v>
      </c>
      <c r="C691" s="200" t="s">
        <v>570</v>
      </c>
      <c r="D691" s="237">
        <v>0</v>
      </c>
      <c r="E691" s="237">
        <f>_xlfn.XLOOKUP(B:B,Sheet1!B:B,Sheet1!D:D,0)</f>
        <v>0</v>
      </c>
      <c r="F691" s="238"/>
    </row>
    <row r="692" spans="1:6" ht="16.5" customHeight="1">
      <c r="A692" s="236">
        <f t="shared" si="14"/>
        <v>7</v>
      </c>
      <c r="B692" s="200">
        <v>2100211</v>
      </c>
      <c r="C692" s="200" t="s">
        <v>571</v>
      </c>
      <c r="D692" s="237">
        <v>0</v>
      </c>
      <c r="E692" s="237">
        <f>_xlfn.XLOOKUP(B:B,Sheet1!B:B,Sheet1!D:D,0)</f>
        <v>0</v>
      </c>
      <c r="F692" s="238"/>
    </row>
    <row r="693" spans="1:6" ht="16.5" customHeight="1">
      <c r="A693" s="236">
        <f t="shared" si="14"/>
        <v>7</v>
      </c>
      <c r="B693" s="200">
        <v>2100212</v>
      </c>
      <c r="C693" s="200" t="s">
        <v>572</v>
      </c>
      <c r="D693" s="237">
        <v>0</v>
      </c>
      <c r="E693" s="237">
        <f>_xlfn.XLOOKUP(B:B,Sheet1!B:B,Sheet1!D:D,0)</f>
        <v>0</v>
      </c>
      <c r="F693" s="238"/>
    </row>
    <row r="694" spans="1:6" ht="16.5" customHeight="1">
      <c r="A694" s="236">
        <f t="shared" si="14"/>
        <v>7</v>
      </c>
      <c r="B694" s="200">
        <v>2100299</v>
      </c>
      <c r="C694" s="200" t="s">
        <v>573</v>
      </c>
      <c r="D694" s="237">
        <v>1325</v>
      </c>
      <c r="E694" s="237">
        <f>_xlfn.XLOOKUP(B:B,Sheet1!B:B,Sheet1!D:D,0)</f>
        <v>268</v>
      </c>
      <c r="F694" s="238">
        <f t="shared" si="15"/>
        <v>-0.7977358490566038</v>
      </c>
    </row>
    <row r="695" spans="1:6" ht="16.5" customHeight="1">
      <c r="A695" s="236">
        <f t="shared" si="14"/>
        <v>5</v>
      </c>
      <c r="B695" s="200">
        <v>21003</v>
      </c>
      <c r="C695" s="194" t="s">
        <v>574</v>
      </c>
      <c r="D695" s="237">
        <f>SUM(D696:D698)</f>
        <v>4783</v>
      </c>
      <c r="E695" s="237">
        <f>_xlfn.XLOOKUP(B:B,Sheet1!B:B,Sheet1!D:D,0)</f>
        <v>6608.58</v>
      </c>
      <c r="F695" s="238">
        <f t="shared" si="15"/>
        <v>0.38168095337654195</v>
      </c>
    </row>
    <row r="696" spans="1:6" ht="16.5" customHeight="1">
      <c r="A696" s="236">
        <f t="shared" si="14"/>
        <v>7</v>
      </c>
      <c r="B696" s="200">
        <v>2100301</v>
      </c>
      <c r="C696" s="200" t="s">
        <v>575</v>
      </c>
      <c r="D696" s="237">
        <v>0</v>
      </c>
      <c r="E696" s="237">
        <f>_xlfn.XLOOKUP(B:B,Sheet1!B:B,Sheet1!D:D,0)</f>
        <v>0</v>
      </c>
      <c r="F696" s="238"/>
    </row>
    <row r="697" spans="1:6" ht="16.5" customHeight="1">
      <c r="A697" s="236">
        <f t="shared" si="14"/>
        <v>7</v>
      </c>
      <c r="B697" s="200">
        <v>2100302</v>
      </c>
      <c r="C697" s="200" t="s">
        <v>576</v>
      </c>
      <c r="D697" s="237">
        <v>3080</v>
      </c>
      <c r="E697" s="237">
        <f>_xlfn.XLOOKUP(B:B,Sheet1!B:B,Sheet1!D:D,0)</f>
        <v>6350</v>
      </c>
      <c r="F697" s="238">
        <f t="shared" si="15"/>
        <v>1.0616883116883118</v>
      </c>
    </row>
    <row r="698" spans="1:6" ht="16.5" customHeight="1">
      <c r="A698" s="236">
        <f t="shared" si="14"/>
        <v>7</v>
      </c>
      <c r="B698" s="200">
        <v>2100399</v>
      </c>
      <c r="C698" s="200" t="s">
        <v>577</v>
      </c>
      <c r="D698" s="237">
        <v>1703</v>
      </c>
      <c r="E698" s="237">
        <f>_xlfn.XLOOKUP(B:B,Sheet1!B:B,Sheet1!D:D,0)</f>
        <v>258.58</v>
      </c>
      <c r="F698" s="238">
        <f t="shared" si="15"/>
        <v>-0.8481620669406928</v>
      </c>
    </row>
    <row r="699" spans="1:6" ht="16.5" customHeight="1">
      <c r="A699" s="236">
        <f t="shared" si="14"/>
        <v>5</v>
      </c>
      <c r="B699" s="200">
        <v>21004</v>
      </c>
      <c r="C699" s="194" t="s">
        <v>578</v>
      </c>
      <c r="D699" s="237">
        <f>SUM(D700:D710)</f>
        <v>13374</v>
      </c>
      <c r="E699" s="237">
        <f>_xlfn.XLOOKUP(B:B,Sheet1!B:B,Sheet1!D:D,0)</f>
        <v>11169.619999999999</v>
      </c>
      <c r="F699" s="238">
        <f t="shared" si="15"/>
        <v>-0.16482578136683124</v>
      </c>
    </row>
    <row r="700" spans="1:6" ht="16.5" customHeight="1">
      <c r="A700" s="236">
        <f t="shared" si="14"/>
        <v>7</v>
      </c>
      <c r="B700" s="200">
        <v>2100401</v>
      </c>
      <c r="C700" s="200" t="s">
        <v>579</v>
      </c>
      <c r="D700" s="237">
        <v>1441</v>
      </c>
      <c r="E700" s="237">
        <f>_xlfn.XLOOKUP(B:B,Sheet1!B:B,Sheet1!D:D,0)</f>
        <v>1469.62</v>
      </c>
      <c r="F700" s="238">
        <f t="shared" si="15"/>
        <v>0.019861207494795252</v>
      </c>
    </row>
    <row r="701" spans="1:6" ht="16.5" customHeight="1">
      <c r="A701" s="236">
        <f t="shared" si="14"/>
        <v>7</v>
      </c>
      <c r="B701" s="200">
        <v>2100402</v>
      </c>
      <c r="C701" s="200" t="s">
        <v>580</v>
      </c>
      <c r="D701" s="237">
        <v>23</v>
      </c>
      <c r="E701" s="237">
        <f>_xlfn.XLOOKUP(B:B,Sheet1!B:B,Sheet1!D:D,0)</f>
        <v>0</v>
      </c>
      <c r="F701" s="238">
        <f t="shared" si="15"/>
        <v>-1</v>
      </c>
    </row>
    <row r="702" spans="1:6" ht="16.5" customHeight="1">
      <c r="A702" s="236">
        <f t="shared" si="14"/>
        <v>7</v>
      </c>
      <c r="B702" s="200">
        <v>2100403</v>
      </c>
      <c r="C702" s="200" t="s">
        <v>581</v>
      </c>
      <c r="D702" s="237">
        <v>1273</v>
      </c>
      <c r="E702" s="237">
        <f>_xlfn.XLOOKUP(B:B,Sheet1!B:B,Sheet1!D:D,0)</f>
        <v>0</v>
      </c>
      <c r="F702" s="238">
        <f t="shared" si="15"/>
        <v>-1</v>
      </c>
    </row>
    <row r="703" spans="1:6" ht="16.5" customHeight="1">
      <c r="A703" s="236">
        <f t="shared" si="14"/>
        <v>7</v>
      </c>
      <c r="B703" s="200">
        <v>2100404</v>
      </c>
      <c r="C703" s="200" t="s">
        <v>582</v>
      </c>
      <c r="D703" s="237">
        <v>0</v>
      </c>
      <c r="E703" s="237">
        <f>_xlfn.XLOOKUP(B:B,Sheet1!B:B,Sheet1!D:D,0)</f>
        <v>0</v>
      </c>
      <c r="F703" s="238"/>
    </row>
    <row r="704" spans="1:6" ht="16.5" customHeight="1">
      <c r="A704" s="236">
        <f t="shared" si="14"/>
        <v>7</v>
      </c>
      <c r="B704" s="200">
        <v>2100405</v>
      </c>
      <c r="C704" s="200" t="s">
        <v>583</v>
      </c>
      <c r="D704" s="237">
        <v>0</v>
      </c>
      <c r="E704" s="237">
        <f>_xlfn.XLOOKUP(B:B,Sheet1!B:B,Sheet1!D:D,0)</f>
        <v>0</v>
      </c>
      <c r="F704" s="238"/>
    </row>
    <row r="705" spans="1:6" ht="16.5" customHeight="1">
      <c r="A705" s="236">
        <f t="shared" si="14"/>
        <v>7</v>
      </c>
      <c r="B705" s="200">
        <v>2100406</v>
      </c>
      <c r="C705" s="200" t="s">
        <v>584</v>
      </c>
      <c r="D705" s="237">
        <v>0</v>
      </c>
      <c r="E705" s="237">
        <f>_xlfn.XLOOKUP(B:B,Sheet1!B:B,Sheet1!D:D,0)</f>
        <v>0</v>
      </c>
      <c r="F705" s="238"/>
    </row>
    <row r="706" spans="1:6" ht="16.5" customHeight="1">
      <c r="A706" s="236">
        <f t="shared" si="14"/>
        <v>7</v>
      </c>
      <c r="B706" s="200">
        <v>2100407</v>
      </c>
      <c r="C706" s="200" t="s">
        <v>585</v>
      </c>
      <c r="D706" s="237">
        <v>0</v>
      </c>
      <c r="E706" s="237">
        <f>_xlfn.XLOOKUP(B:B,Sheet1!B:B,Sheet1!D:D,0)</f>
        <v>0</v>
      </c>
      <c r="F706" s="238"/>
    </row>
    <row r="707" spans="1:6" ht="16.5" customHeight="1">
      <c r="A707" s="236">
        <f t="shared" si="14"/>
        <v>7</v>
      </c>
      <c r="B707" s="200">
        <v>2100408</v>
      </c>
      <c r="C707" s="200" t="s">
        <v>586</v>
      </c>
      <c r="D707" s="237">
        <v>7020</v>
      </c>
      <c r="E707" s="237">
        <f>_xlfn.XLOOKUP(B:B,Sheet1!B:B,Sheet1!D:D,0)</f>
        <v>6340</v>
      </c>
      <c r="F707" s="238">
        <f t="shared" si="15"/>
        <v>-0.09686609686609682</v>
      </c>
    </row>
    <row r="708" spans="1:6" ht="16.5" customHeight="1">
      <c r="A708" s="236">
        <f t="shared" si="14"/>
        <v>7</v>
      </c>
      <c r="B708" s="200">
        <v>2100409</v>
      </c>
      <c r="C708" s="200" t="s">
        <v>587</v>
      </c>
      <c r="D708" s="237">
        <v>2453</v>
      </c>
      <c r="E708" s="237">
        <f>_xlfn.XLOOKUP(B:B,Sheet1!B:B,Sheet1!D:D,0)</f>
        <v>2860</v>
      </c>
      <c r="F708" s="238">
        <f t="shared" si="15"/>
        <v>0.1659192825112108</v>
      </c>
    </row>
    <row r="709" spans="1:6" ht="16.5" customHeight="1">
      <c r="A709" s="236">
        <f t="shared" si="14"/>
        <v>7</v>
      </c>
      <c r="B709" s="200">
        <v>2100410</v>
      </c>
      <c r="C709" s="200" t="s">
        <v>588</v>
      </c>
      <c r="D709" s="237">
        <v>947</v>
      </c>
      <c r="E709" s="237">
        <f>_xlfn.XLOOKUP(B:B,Sheet1!B:B,Sheet1!D:D,0)</f>
        <v>0</v>
      </c>
      <c r="F709" s="238">
        <f t="shared" si="15"/>
        <v>-1</v>
      </c>
    </row>
    <row r="710" spans="1:6" ht="16.5" customHeight="1">
      <c r="A710" s="236">
        <f t="shared" si="14"/>
        <v>7</v>
      </c>
      <c r="B710" s="200">
        <v>2100499</v>
      </c>
      <c r="C710" s="200" t="s">
        <v>589</v>
      </c>
      <c r="D710" s="237">
        <v>217</v>
      </c>
      <c r="E710" s="237">
        <f>_xlfn.XLOOKUP(B:B,Sheet1!B:B,Sheet1!D:D,0)</f>
        <v>500</v>
      </c>
      <c r="F710" s="238">
        <f t="shared" si="15"/>
        <v>1.3041474654377878</v>
      </c>
    </row>
    <row r="711" spans="1:6" ht="16.5" customHeight="1">
      <c r="A711" s="236">
        <f aca="true" t="shared" si="16" ref="A711:A774">LEN(B711)</f>
        <v>5</v>
      </c>
      <c r="B711" s="200">
        <v>21006</v>
      </c>
      <c r="C711" s="194" t="s">
        <v>590</v>
      </c>
      <c r="D711" s="237">
        <f>SUM(D712:D713)</f>
        <v>123</v>
      </c>
      <c r="E711" s="237">
        <f>_xlfn.XLOOKUP(B:B,Sheet1!B:B,Sheet1!D:D,0)</f>
        <v>0</v>
      </c>
      <c r="F711" s="238">
        <f t="shared" si="15"/>
        <v>-1</v>
      </c>
    </row>
    <row r="712" spans="1:6" ht="16.5" customHeight="1">
      <c r="A712" s="236">
        <f t="shared" si="16"/>
        <v>7</v>
      </c>
      <c r="B712" s="200">
        <v>2100601</v>
      </c>
      <c r="C712" s="200" t="s">
        <v>591</v>
      </c>
      <c r="D712" s="237">
        <v>123</v>
      </c>
      <c r="E712" s="237">
        <f>_xlfn.XLOOKUP(B:B,Sheet1!B:B,Sheet1!D:D,0)</f>
        <v>0</v>
      </c>
      <c r="F712" s="238">
        <f t="shared" si="15"/>
        <v>-1</v>
      </c>
    </row>
    <row r="713" spans="1:6" ht="16.5" customHeight="1">
      <c r="A713" s="236">
        <f t="shared" si="16"/>
        <v>7</v>
      </c>
      <c r="B713" s="200">
        <v>2100699</v>
      </c>
      <c r="C713" s="200" t="s">
        <v>592</v>
      </c>
      <c r="D713" s="237">
        <v>0</v>
      </c>
      <c r="E713" s="237">
        <f>_xlfn.XLOOKUP(B:B,Sheet1!B:B,Sheet1!D:D,0)</f>
        <v>0</v>
      </c>
      <c r="F713" s="238"/>
    </row>
    <row r="714" spans="1:6" ht="16.5" customHeight="1">
      <c r="A714" s="236">
        <f t="shared" si="16"/>
        <v>5</v>
      </c>
      <c r="B714" s="200">
        <v>21007</v>
      </c>
      <c r="C714" s="194" t="s">
        <v>593</v>
      </c>
      <c r="D714" s="237">
        <f>SUM(D715:D717)</f>
        <v>1787</v>
      </c>
      <c r="E714" s="237">
        <f>_xlfn.XLOOKUP(B:B,Sheet1!B:B,Sheet1!D:D,0)</f>
        <v>503.08</v>
      </c>
      <c r="F714" s="238">
        <f aca="true" t="shared" si="17" ref="F714:F777">E714/D714-1</f>
        <v>-0.7184778959149413</v>
      </c>
    </row>
    <row r="715" spans="1:6" ht="16.5" customHeight="1">
      <c r="A715" s="236">
        <f t="shared" si="16"/>
        <v>7</v>
      </c>
      <c r="B715" s="200">
        <v>2100716</v>
      </c>
      <c r="C715" s="200" t="s">
        <v>594</v>
      </c>
      <c r="D715" s="237">
        <v>102</v>
      </c>
      <c r="E715" s="237">
        <f>_xlfn.XLOOKUP(B:B,Sheet1!B:B,Sheet1!D:D,0)</f>
        <v>0</v>
      </c>
      <c r="F715" s="238">
        <f t="shared" si="17"/>
        <v>-1</v>
      </c>
    </row>
    <row r="716" spans="1:6" ht="16.5" customHeight="1">
      <c r="A716" s="236">
        <f t="shared" si="16"/>
        <v>7</v>
      </c>
      <c r="B716" s="200">
        <v>2100717</v>
      </c>
      <c r="C716" s="200" t="s">
        <v>595</v>
      </c>
      <c r="D716" s="237">
        <v>1685</v>
      </c>
      <c r="E716" s="237">
        <f>_xlfn.XLOOKUP(B:B,Sheet1!B:B,Sheet1!D:D,0)</f>
        <v>503.08</v>
      </c>
      <c r="F716" s="238">
        <f t="shared" si="17"/>
        <v>-0.7014362017804154</v>
      </c>
    </row>
    <row r="717" spans="1:6" ht="16.5" customHeight="1">
      <c r="A717" s="236">
        <f t="shared" si="16"/>
        <v>7</v>
      </c>
      <c r="B717" s="200">
        <v>2100799</v>
      </c>
      <c r="C717" s="200" t="s">
        <v>596</v>
      </c>
      <c r="D717" s="237">
        <v>0</v>
      </c>
      <c r="E717" s="237">
        <f>_xlfn.XLOOKUP(B:B,Sheet1!B:B,Sheet1!D:D,0)</f>
        <v>0</v>
      </c>
      <c r="F717" s="238"/>
    </row>
    <row r="718" spans="1:6" ht="16.5" customHeight="1">
      <c r="A718" s="236">
        <f t="shared" si="16"/>
        <v>5</v>
      </c>
      <c r="B718" s="200">
        <v>21011</v>
      </c>
      <c r="C718" s="194" t="s">
        <v>597</v>
      </c>
      <c r="D718" s="237">
        <f>SUM(D719:D722)</f>
        <v>8556</v>
      </c>
      <c r="E718" s="237">
        <f>_xlfn.XLOOKUP(B:B,Sheet1!B:B,Sheet1!D:D,0)</f>
        <v>0</v>
      </c>
      <c r="F718" s="238">
        <f t="shared" si="17"/>
        <v>-1</v>
      </c>
    </row>
    <row r="719" spans="1:6" ht="16.5" customHeight="1">
      <c r="A719" s="236">
        <f t="shared" si="16"/>
        <v>7</v>
      </c>
      <c r="B719" s="200">
        <v>2101101</v>
      </c>
      <c r="C719" s="200" t="s">
        <v>598</v>
      </c>
      <c r="D719" s="237">
        <v>3899</v>
      </c>
      <c r="E719" s="237">
        <f>_xlfn.XLOOKUP(B:B,Sheet1!B:B,Sheet1!D:D,0)</f>
        <v>0</v>
      </c>
      <c r="F719" s="238">
        <f t="shared" si="17"/>
        <v>-1</v>
      </c>
    </row>
    <row r="720" spans="1:6" ht="16.5" customHeight="1">
      <c r="A720" s="236">
        <f t="shared" si="16"/>
        <v>7</v>
      </c>
      <c r="B720" s="200">
        <v>2101102</v>
      </c>
      <c r="C720" s="200" t="s">
        <v>599</v>
      </c>
      <c r="D720" s="237">
        <v>4657</v>
      </c>
      <c r="E720" s="237">
        <f>_xlfn.XLOOKUP(B:B,Sheet1!B:B,Sheet1!D:D,0)</f>
        <v>0</v>
      </c>
      <c r="F720" s="238">
        <f t="shared" si="17"/>
        <v>-1</v>
      </c>
    </row>
    <row r="721" spans="1:6" ht="16.5" customHeight="1">
      <c r="A721" s="236">
        <f t="shared" si="16"/>
        <v>7</v>
      </c>
      <c r="B721" s="200">
        <v>2101103</v>
      </c>
      <c r="C721" s="200" t="s">
        <v>600</v>
      </c>
      <c r="D721" s="237">
        <v>0</v>
      </c>
      <c r="E721" s="237">
        <f>_xlfn.XLOOKUP(B:B,Sheet1!B:B,Sheet1!D:D,0)</f>
        <v>0</v>
      </c>
      <c r="F721" s="238"/>
    </row>
    <row r="722" spans="1:6" ht="16.5" customHeight="1">
      <c r="A722" s="236">
        <f t="shared" si="16"/>
        <v>7</v>
      </c>
      <c r="B722" s="200">
        <v>2101199</v>
      </c>
      <c r="C722" s="200" t="s">
        <v>601</v>
      </c>
      <c r="D722" s="237">
        <v>0</v>
      </c>
      <c r="E722" s="237">
        <f>_xlfn.XLOOKUP(B:B,Sheet1!B:B,Sheet1!D:D,0)</f>
        <v>0</v>
      </c>
      <c r="F722" s="238"/>
    </row>
    <row r="723" spans="1:6" ht="16.5" customHeight="1">
      <c r="A723" s="236">
        <f t="shared" si="16"/>
        <v>5</v>
      </c>
      <c r="B723" s="200">
        <v>21012</v>
      </c>
      <c r="C723" s="194" t="s">
        <v>602</v>
      </c>
      <c r="D723" s="237">
        <f>SUM(D724:D726)</f>
        <v>48460</v>
      </c>
      <c r="E723" s="237">
        <f>_xlfn.XLOOKUP(B:B,Sheet1!B:B,Sheet1!D:D,0)</f>
        <v>49852.4</v>
      </c>
      <c r="F723" s="238">
        <f t="shared" si="17"/>
        <v>0.028732975650020753</v>
      </c>
    </row>
    <row r="724" spans="1:6" ht="16.5" customHeight="1">
      <c r="A724" s="236">
        <f t="shared" si="16"/>
        <v>7</v>
      </c>
      <c r="B724" s="200">
        <v>2101201</v>
      </c>
      <c r="C724" s="200" t="s">
        <v>603</v>
      </c>
      <c r="D724" s="237">
        <v>0</v>
      </c>
      <c r="E724" s="237">
        <f>_xlfn.XLOOKUP(B:B,Sheet1!B:B,Sheet1!D:D,0)</f>
        <v>0</v>
      </c>
      <c r="F724" s="238"/>
    </row>
    <row r="725" spans="1:6" ht="16.5" customHeight="1">
      <c r="A725" s="236">
        <f t="shared" si="16"/>
        <v>7</v>
      </c>
      <c r="B725" s="200">
        <v>2101202</v>
      </c>
      <c r="C725" s="200" t="s">
        <v>604</v>
      </c>
      <c r="D725" s="237">
        <v>48448</v>
      </c>
      <c r="E725" s="237">
        <f>_xlfn.XLOOKUP(B:B,Sheet1!B:B,Sheet1!D:D,0)</f>
        <v>49540</v>
      </c>
      <c r="F725" s="238">
        <f t="shared" si="17"/>
        <v>0.022539630118890264</v>
      </c>
    </row>
    <row r="726" spans="1:6" ht="16.5" customHeight="1">
      <c r="A726" s="236">
        <f t="shared" si="16"/>
        <v>7</v>
      </c>
      <c r="B726" s="200">
        <v>2101299</v>
      </c>
      <c r="C726" s="200" t="s">
        <v>605</v>
      </c>
      <c r="D726" s="237">
        <v>12</v>
      </c>
      <c r="E726" s="237">
        <f>_xlfn.XLOOKUP(B:B,Sheet1!B:B,Sheet1!D:D,0)</f>
        <v>312.4</v>
      </c>
      <c r="F726" s="238">
        <f t="shared" si="17"/>
        <v>25.03333333333333</v>
      </c>
    </row>
    <row r="727" spans="1:6" ht="16.5" customHeight="1">
      <c r="A727" s="236">
        <f t="shared" si="16"/>
        <v>5</v>
      </c>
      <c r="B727" s="200">
        <v>21013</v>
      </c>
      <c r="C727" s="194" t="s">
        <v>606</v>
      </c>
      <c r="D727" s="237">
        <f>SUM(D728:D730)</f>
        <v>4407</v>
      </c>
      <c r="E727" s="237">
        <f>_xlfn.XLOOKUP(B:B,Sheet1!B:B,Sheet1!D:D,0)</f>
        <v>0</v>
      </c>
      <c r="F727" s="238">
        <f t="shared" si="17"/>
        <v>-1</v>
      </c>
    </row>
    <row r="728" spans="1:6" ht="16.5" customHeight="1">
      <c r="A728" s="236">
        <f t="shared" si="16"/>
        <v>7</v>
      </c>
      <c r="B728" s="200">
        <v>2101301</v>
      </c>
      <c r="C728" s="200" t="s">
        <v>607</v>
      </c>
      <c r="D728" s="237">
        <v>2245</v>
      </c>
      <c r="E728" s="237">
        <f>_xlfn.XLOOKUP(B:B,Sheet1!B:B,Sheet1!D:D,0)</f>
        <v>0</v>
      </c>
      <c r="F728" s="238">
        <f t="shared" si="17"/>
        <v>-1</v>
      </c>
    </row>
    <row r="729" spans="1:6" ht="16.5" customHeight="1">
      <c r="A729" s="236">
        <f t="shared" si="16"/>
        <v>7</v>
      </c>
      <c r="B729" s="200">
        <v>2101302</v>
      </c>
      <c r="C729" s="200" t="s">
        <v>608</v>
      </c>
      <c r="D729" s="237">
        <v>0</v>
      </c>
      <c r="E729" s="237">
        <f>_xlfn.XLOOKUP(B:B,Sheet1!B:B,Sheet1!D:D,0)</f>
        <v>0</v>
      </c>
      <c r="F729" s="238"/>
    </row>
    <row r="730" spans="1:6" ht="16.5" customHeight="1">
      <c r="A730" s="236">
        <f t="shared" si="16"/>
        <v>7</v>
      </c>
      <c r="B730" s="200">
        <v>2101399</v>
      </c>
      <c r="C730" s="200" t="s">
        <v>609</v>
      </c>
      <c r="D730" s="237">
        <v>2162</v>
      </c>
      <c r="E730" s="237">
        <f>_xlfn.XLOOKUP(B:B,Sheet1!B:B,Sheet1!D:D,0)</f>
        <v>0</v>
      </c>
      <c r="F730" s="238">
        <f t="shared" si="17"/>
        <v>-1</v>
      </c>
    </row>
    <row r="731" spans="1:6" ht="16.5" customHeight="1">
      <c r="A731" s="236">
        <f t="shared" si="16"/>
        <v>5</v>
      </c>
      <c r="B731" s="200">
        <v>21014</v>
      </c>
      <c r="C731" s="194" t="s">
        <v>610</v>
      </c>
      <c r="D731" s="237">
        <f>SUM(D732:D733)</f>
        <v>42</v>
      </c>
      <c r="E731" s="237">
        <f>_xlfn.XLOOKUP(B:B,Sheet1!B:B,Sheet1!D:D,0)</f>
        <v>150</v>
      </c>
      <c r="F731" s="238">
        <f t="shared" si="17"/>
        <v>2.5714285714285716</v>
      </c>
    </row>
    <row r="732" spans="1:6" ht="16.5" customHeight="1">
      <c r="A732" s="236">
        <f t="shared" si="16"/>
        <v>7</v>
      </c>
      <c r="B732" s="200">
        <v>2101401</v>
      </c>
      <c r="C732" s="200" t="s">
        <v>611</v>
      </c>
      <c r="D732" s="237">
        <v>42</v>
      </c>
      <c r="E732" s="237">
        <f>_xlfn.XLOOKUP(B:B,Sheet1!B:B,Sheet1!D:D,0)</f>
        <v>150</v>
      </c>
      <c r="F732" s="238">
        <f t="shared" si="17"/>
        <v>2.5714285714285716</v>
      </c>
    </row>
    <row r="733" spans="1:6" ht="16.5" customHeight="1">
      <c r="A733" s="236">
        <f t="shared" si="16"/>
        <v>7</v>
      </c>
      <c r="B733" s="200">
        <v>2101499</v>
      </c>
      <c r="C733" s="200" t="s">
        <v>612</v>
      </c>
      <c r="D733" s="237">
        <v>0</v>
      </c>
      <c r="E733" s="237">
        <f>_xlfn.XLOOKUP(B:B,Sheet1!B:B,Sheet1!D:D,0)</f>
        <v>0</v>
      </c>
      <c r="F733" s="238"/>
    </row>
    <row r="734" spans="1:6" ht="16.5" customHeight="1">
      <c r="A734" s="236">
        <f t="shared" si="16"/>
        <v>5</v>
      </c>
      <c r="B734" s="200">
        <v>21015</v>
      </c>
      <c r="C734" s="194" t="s">
        <v>613</v>
      </c>
      <c r="D734" s="237">
        <f>SUM(D735:D742)</f>
        <v>1344</v>
      </c>
      <c r="E734" s="237">
        <f>_xlfn.XLOOKUP(B:B,Sheet1!B:B,Sheet1!D:D,0)</f>
        <v>1327.81</v>
      </c>
      <c r="F734" s="238">
        <f t="shared" si="17"/>
        <v>-0.01204613095238094</v>
      </c>
    </row>
    <row r="735" spans="1:6" ht="16.5" customHeight="1">
      <c r="A735" s="236">
        <f t="shared" si="16"/>
        <v>7</v>
      </c>
      <c r="B735" s="200">
        <v>2101501</v>
      </c>
      <c r="C735" s="200" t="s">
        <v>81</v>
      </c>
      <c r="D735" s="237">
        <v>824</v>
      </c>
      <c r="E735" s="237">
        <f>_xlfn.XLOOKUP(B:B,Sheet1!B:B,Sheet1!D:D,0)</f>
        <v>964.81</v>
      </c>
      <c r="F735" s="238">
        <f t="shared" si="17"/>
        <v>0.17088592233009692</v>
      </c>
    </row>
    <row r="736" spans="1:6" ht="16.5" customHeight="1">
      <c r="A736" s="236">
        <f t="shared" si="16"/>
        <v>7</v>
      </c>
      <c r="B736" s="200">
        <v>2101502</v>
      </c>
      <c r="C736" s="200" t="s">
        <v>82</v>
      </c>
      <c r="D736" s="237">
        <v>510</v>
      </c>
      <c r="E736" s="237">
        <f>_xlfn.XLOOKUP(B:B,Sheet1!B:B,Sheet1!D:D,0)</f>
        <v>363</v>
      </c>
      <c r="F736" s="238">
        <f t="shared" si="17"/>
        <v>-0.28823529411764703</v>
      </c>
    </row>
    <row r="737" spans="1:6" ht="16.5" customHeight="1">
      <c r="A737" s="236">
        <f t="shared" si="16"/>
        <v>7</v>
      </c>
      <c r="B737" s="200">
        <v>2101503</v>
      </c>
      <c r="C737" s="200" t="s">
        <v>83</v>
      </c>
      <c r="D737" s="237">
        <v>0</v>
      </c>
      <c r="E737" s="237">
        <f>_xlfn.XLOOKUP(B:B,Sheet1!B:B,Sheet1!D:D,0)</f>
        <v>0</v>
      </c>
      <c r="F737" s="238"/>
    </row>
    <row r="738" spans="1:6" ht="16.5" customHeight="1">
      <c r="A738" s="236">
        <f t="shared" si="16"/>
        <v>7</v>
      </c>
      <c r="B738" s="200">
        <v>2101504</v>
      </c>
      <c r="C738" s="200" t="s">
        <v>122</v>
      </c>
      <c r="D738" s="237">
        <v>0</v>
      </c>
      <c r="E738" s="237">
        <f>_xlfn.XLOOKUP(B:B,Sheet1!B:B,Sheet1!D:D,0)</f>
        <v>0</v>
      </c>
      <c r="F738" s="238"/>
    </row>
    <row r="739" spans="1:6" ht="16.5" customHeight="1">
      <c r="A739" s="236">
        <f t="shared" si="16"/>
        <v>7</v>
      </c>
      <c r="B739" s="200">
        <v>2101505</v>
      </c>
      <c r="C739" s="200" t="s">
        <v>614</v>
      </c>
      <c r="D739" s="237">
        <v>10</v>
      </c>
      <c r="E739" s="237">
        <f>_xlfn.XLOOKUP(B:B,Sheet1!B:B,Sheet1!D:D,0)</f>
        <v>0</v>
      </c>
      <c r="F739" s="238">
        <f t="shared" si="17"/>
        <v>-1</v>
      </c>
    </row>
    <row r="740" spans="1:6" ht="16.5" customHeight="1">
      <c r="A740" s="236">
        <f t="shared" si="16"/>
        <v>7</v>
      </c>
      <c r="B740" s="200">
        <v>2101506</v>
      </c>
      <c r="C740" s="200" t="s">
        <v>615</v>
      </c>
      <c r="D740" s="237">
        <v>0</v>
      </c>
      <c r="E740" s="237">
        <f>_xlfn.XLOOKUP(B:B,Sheet1!B:B,Sheet1!D:D,0)</f>
        <v>0</v>
      </c>
      <c r="F740" s="238"/>
    </row>
    <row r="741" spans="1:6" ht="16.5" customHeight="1">
      <c r="A741" s="236">
        <f t="shared" si="16"/>
        <v>7</v>
      </c>
      <c r="B741" s="200">
        <v>2101550</v>
      </c>
      <c r="C741" s="200" t="s">
        <v>90</v>
      </c>
      <c r="D741" s="237">
        <v>0</v>
      </c>
      <c r="E741" s="237">
        <f>_xlfn.XLOOKUP(B:B,Sheet1!B:B,Sheet1!D:D,0)</f>
        <v>0</v>
      </c>
      <c r="F741" s="238"/>
    </row>
    <row r="742" spans="1:6" ht="16.5" customHeight="1">
      <c r="A742" s="236">
        <f t="shared" si="16"/>
        <v>7</v>
      </c>
      <c r="B742" s="200">
        <v>2101599</v>
      </c>
      <c r="C742" s="200" t="s">
        <v>616</v>
      </c>
      <c r="D742" s="237">
        <v>0</v>
      </c>
      <c r="E742" s="237">
        <f>_xlfn.XLOOKUP(B:B,Sheet1!B:B,Sheet1!D:D,0)</f>
        <v>0</v>
      </c>
      <c r="F742" s="238"/>
    </row>
    <row r="743" spans="1:6" ht="16.5" customHeight="1">
      <c r="A743" s="236">
        <f t="shared" si="16"/>
        <v>5</v>
      </c>
      <c r="B743" s="200">
        <v>21016</v>
      </c>
      <c r="C743" s="194" t="s">
        <v>617</v>
      </c>
      <c r="D743" s="237">
        <f>D744</f>
        <v>0</v>
      </c>
      <c r="E743" s="237">
        <f>_xlfn.XLOOKUP(B:B,Sheet1!B:B,Sheet1!D:D,0)</f>
        <v>0</v>
      </c>
      <c r="F743" s="238"/>
    </row>
    <row r="744" spans="1:6" ht="16.5" customHeight="1">
      <c r="A744" s="236">
        <f t="shared" si="16"/>
        <v>7</v>
      </c>
      <c r="B744" s="200">
        <v>2101601</v>
      </c>
      <c r="C744" s="200" t="s">
        <v>618</v>
      </c>
      <c r="D744" s="237">
        <v>0</v>
      </c>
      <c r="E744" s="237">
        <f>_xlfn.XLOOKUP(B:B,Sheet1!B:B,Sheet1!D:D,0)</f>
        <v>0</v>
      </c>
      <c r="F744" s="238"/>
    </row>
    <row r="745" spans="1:6" ht="16.5" customHeight="1">
      <c r="A745" s="236">
        <f t="shared" si="16"/>
        <v>5</v>
      </c>
      <c r="B745" s="200">
        <v>21099</v>
      </c>
      <c r="C745" s="194" t="s">
        <v>619</v>
      </c>
      <c r="D745" s="237">
        <f>D746</f>
        <v>569</v>
      </c>
      <c r="E745" s="237">
        <f>_xlfn.XLOOKUP(B:B,Sheet1!B:B,Sheet1!D:D,0)</f>
        <v>5160.639999999999</v>
      </c>
      <c r="F745" s="238">
        <f t="shared" si="17"/>
        <v>8.069666080843584</v>
      </c>
    </row>
    <row r="746" spans="1:6" ht="16.5" customHeight="1">
      <c r="A746" s="236">
        <f t="shared" si="16"/>
        <v>7</v>
      </c>
      <c r="B746" s="200">
        <v>2109999</v>
      </c>
      <c r="C746" s="200" t="s">
        <v>620</v>
      </c>
      <c r="D746" s="237">
        <v>569</v>
      </c>
      <c r="E746" s="237">
        <f>_xlfn.XLOOKUP(B:B,Sheet1!B:B,Sheet1!D:D,0)</f>
        <v>5160.639999999999</v>
      </c>
      <c r="F746" s="238">
        <f t="shared" si="17"/>
        <v>8.069666080843584</v>
      </c>
    </row>
    <row r="747" spans="1:6" ht="16.5" customHeight="1">
      <c r="A747" s="236">
        <f t="shared" si="16"/>
        <v>3</v>
      </c>
      <c r="B747" s="200">
        <v>211</v>
      </c>
      <c r="C747" s="239" t="s">
        <v>621</v>
      </c>
      <c r="D747" s="237">
        <f>SUM(D748,D758,D762,D771,D776,D783,D789,D792,D795,D797,D799,D805,D807,D809,D824)</f>
        <v>7360</v>
      </c>
      <c r="E747" s="237">
        <f>_xlfn.XLOOKUP(B:B,Sheet1!B:B,Sheet1!D:D,0)</f>
        <v>5907.5</v>
      </c>
      <c r="F747" s="238">
        <f t="shared" si="17"/>
        <v>-0.19735054347826086</v>
      </c>
    </row>
    <row r="748" spans="1:6" ht="16.5" customHeight="1">
      <c r="A748" s="236">
        <f t="shared" si="16"/>
        <v>5</v>
      </c>
      <c r="B748" s="200">
        <v>21101</v>
      </c>
      <c r="C748" s="194" t="s">
        <v>622</v>
      </c>
      <c r="D748" s="237">
        <f>SUM(D749:D757)</f>
        <v>2738</v>
      </c>
      <c r="E748" s="237">
        <f>_xlfn.XLOOKUP(B:B,Sheet1!B:B,Sheet1!D:D,0)</f>
        <v>0</v>
      </c>
      <c r="F748" s="238">
        <f t="shared" si="17"/>
        <v>-1</v>
      </c>
    </row>
    <row r="749" spans="1:6" ht="16.5" customHeight="1">
      <c r="A749" s="236">
        <f t="shared" si="16"/>
        <v>7</v>
      </c>
      <c r="B749" s="200">
        <v>2110101</v>
      </c>
      <c r="C749" s="200" t="s">
        <v>81</v>
      </c>
      <c r="D749" s="237">
        <v>689</v>
      </c>
      <c r="E749" s="237">
        <f>_xlfn.XLOOKUP(B:B,Sheet1!B:B,Sheet1!D:D,0)</f>
        <v>0</v>
      </c>
      <c r="F749" s="238">
        <f t="shared" si="17"/>
        <v>-1</v>
      </c>
    </row>
    <row r="750" spans="1:6" ht="16.5" customHeight="1">
      <c r="A750" s="236">
        <f t="shared" si="16"/>
        <v>7</v>
      </c>
      <c r="B750" s="200">
        <v>2110102</v>
      </c>
      <c r="C750" s="200" t="s">
        <v>82</v>
      </c>
      <c r="D750" s="237">
        <v>1429</v>
      </c>
      <c r="E750" s="237">
        <f>_xlfn.XLOOKUP(B:B,Sheet1!B:B,Sheet1!D:D,0)</f>
        <v>0</v>
      </c>
      <c r="F750" s="238">
        <f t="shared" si="17"/>
        <v>-1</v>
      </c>
    </row>
    <row r="751" spans="1:6" ht="16.5" customHeight="1">
      <c r="A751" s="236">
        <f t="shared" si="16"/>
        <v>7</v>
      </c>
      <c r="B751" s="200">
        <v>2110103</v>
      </c>
      <c r="C751" s="200" t="s">
        <v>83</v>
      </c>
      <c r="D751" s="237">
        <v>0</v>
      </c>
      <c r="E751" s="237">
        <f>_xlfn.XLOOKUP(B:B,Sheet1!B:B,Sheet1!D:D,0)</f>
        <v>0</v>
      </c>
      <c r="F751" s="238"/>
    </row>
    <row r="752" spans="1:6" ht="16.5" customHeight="1">
      <c r="A752" s="236">
        <f t="shared" si="16"/>
        <v>7</v>
      </c>
      <c r="B752" s="200">
        <v>2110104</v>
      </c>
      <c r="C752" s="200" t="s">
        <v>623</v>
      </c>
      <c r="D752" s="237">
        <v>0</v>
      </c>
      <c r="E752" s="237">
        <f>_xlfn.XLOOKUP(B:B,Sheet1!B:B,Sheet1!D:D,0)</f>
        <v>0</v>
      </c>
      <c r="F752" s="238"/>
    </row>
    <row r="753" spans="1:6" ht="16.5" customHeight="1">
      <c r="A753" s="236">
        <f t="shared" si="16"/>
        <v>7</v>
      </c>
      <c r="B753" s="200">
        <v>2110105</v>
      </c>
      <c r="C753" s="200" t="s">
        <v>624</v>
      </c>
      <c r="D753" s="237">
        <v>0</v>
      </c>
      <c r="E753" s="237">
        <f>_xlfn.XLOOKUP(B:B,Sheet1!B:B,Sheet1!D:D,0)</f>
        <v>0</v>
      </c>
      <c r="F753" s="238"/>
    </row>
    <row r="754" spans="1:6" ht="16.5" customHeight="1">
      <c r="A754" s="236">
        <f t="shared" si="16"/>
        <v>7</v>
      </c>
      <c r="B754" s="200">
        <v>2110106</v>
      </c>
      <c r="C754" s="200" t="s">
        <v>625</v>
      </c>
      <c r="D754" s="237">
        <v>0</v>
      </c>
      <c r="E754" s="237">
        <f>_xlfn.XLOOKUP(B:B,Sheet1!B:B,Sheet1!D:D,0)</f>
        <v>0</v>
      </c>
      <c r="F754" s="238"/>
    </row>
    <row r="755" spans="1:6" ht="16.5" customHeight="1">
      <c r="A755" s="236">
        <f t="shared" si="16"/>
        <v>7</v>
      </c>
      <c r="B755" s="200">
        <v>2110107</v>
      </c>
      <c r="C755" s="200" t="s">
        <v>626</v>
      </c>
      <c r="D755" s="237">
        <v>0</v>
      </c>
      <c r="E755" s="237">
        <f>_xlfn.XLOOKUP(B:B,Sheet1!B:B,Sheet1!D:D,0)</f>
        <v>0</v>
      </c>
      <c r="F755" s="238"/>
    </row>
    <row r="756" spans="1:6" ht="16.5" customHeight="1">
      <c r="A756" s="236">
        <f t="shared" si="16"/>
        <v>7</v>
      </c>
      <c r="B756" s="200">
        <v>2110108</v>
      </c>
      <c r="C756" s="200" t="s">
        <v>627</v>
      </c>
      <c r="D756" s="237">
        <v>0</v>
      </c>
      <c r="E756" s="237">
        <f>_xlfn.XLOOKUP(B:B,Sheet1!B:B,Sheet1!D:D,0)</f>
        <v>0</v>
      </c>
      <c r="F756" s="238"/>
    </row>
    <row r="757" spans="1:6" ht="16.5" customHeight="1">
      <c r="A757" s="236">
        <f t="shared" si="16"/>
        <v>7</v>
      </c>
      <c r="B757" s="200">
        <v>2110199</v>
      </c>
      <c r="C757" s="200" t="s">
        <v>628</v>
      </c>
      <c r="D757" s="237">
        <v>620</v>
      </c>
      <c r="E757" s="237">
        <f>_xlfn.XLOOKUP(B:B,Sheet1!B:B,Sheet1!D:D,0)</f>
        <v>0</v>
      </c>
      <c r="F757" s="238">
        <f t="shared" si="17"/>
        <v>-1</v>
      </c>
    </row>
    <row r="758" spans="1:6" ht="16.5" customHeight="1">
      <c r="A758" s="236">
        <f t="shared" si="16"/>
        <v>5</v>
      </c>
      <c r="B758" s="200">
        <v>21102</v>
      </c>
      <c r="C758" s="194" t="s">
        <v>629</v>
      </c>
      <c r="D758" s="237">
        <f>SUM(D759:D761)</f>
        <v>0</v>
      </c>
      <c r="E758" s="237">
        <f>_xlfn.XLOOKUP(B:B,Sheet1!B:B,Sheet1!D:D,0)</f>
        <v>0</v>
      </c>
      <c r="F758" s="238"/>
    </row>
    <row r="759" spans="1:6" ht="16.5" customHeight="1">
      <c r="A759" s="236">
        <f t="shared" si="16"/>
        <v>7</v>
      </c>
      <c r="B759" s="200">
        <v>2110203</v>
      </c>
      <c r="C759" s="200" t="s">
        <v>630</v>
      </c>
      <c r="D759" s="237">
        <v>0</v>
      </c>
      <c r="E759" s="237">
        <f>_xlfn.XLOOKUP(B:B,Sheet1!B:B,Sheet1!D:D,0)</f>
        <v>0</v>
      </c>
      <c r="F759" s="238"/>
    </row>
    <row r="760" spans="1:6" ht="16.5" customHeight="1">
      <c r="A760" s="236">
        <f t="shared" si="16"/>
        <v>7</v>
      </c>
      <c r="B760" s="200">
        <v>2110204</v>
      </c>
      <c r="C760" s="200" t="s">
        <v>631</v>
      </c>
      <c r="D760" s="237">
        <v>0</v>
      </c>
      <c r="E760" s="237">
        <f>_xlfn.XLOOKUP(B:B,Sheet1!B:B,Sheet1!D:D,0)</f>
        <v>0</v>
      </c>
      <c r="F760" s="238"/>
    </row>
    <row r="761" spans="1:6" ht="16.5" customHeight="1">
      <c r="A761" s="236">
        <f t="shared" si="16"/>
        <v>7</v>
      </c>
      <c r="B761" s="200">
        <v>2110299</v>
      </c>
      <c r="C761" s="200" t="s">
        <v>632</v>
      </c>
      <c r="D761" s="237">
        <v>0</v>
      </c>
      <c r="E761" s="237">
        <f>_xlfn.XLOOKUP(B:B,Sheet1!B:B,Sheet1!D:D,0)</f>
        <v>0</v>
      </c>
      <c r="F761" s="238"/>
    </row>
    <row r="762" spans="1:6" ht="16.5" customHeight="1">
      <c r="A762" s="236">
        <f t="shared" si="16"/>
        <v>5</v>
      </c>
      <c r="B762" s="200">
        <v>21103</v>
      </c>
      <c r="C762" s="194" t="s">
        <v>633</v>
      </c>
      <c r="D762" s="237">
        <f>SUM(D763:D770)</f>
        <v>3197</v>
      </c>
      <c r="E762" s="237">
        <f>_xlfn.XLOOKUP(B:B,Sheet1!B:B,Sheet1!D:D,0)</f>
        <v>5897.5</v>
      </c>
      <c r="F762" s="238">
        <f t="shared" si="17"/>
        <v>0.8446981545198624</v>
      </c>
    </row>
    <row r="763" spans="1:6" ht="16.5" customHeight="1">
      <c r="A763" s="236">
        <f t="shared" si="16"/>
        <v>7</v>
      </c>
      <c r="B763" s="200">
        <v>2110301</v>
      </c>
      <c r="C763" s="200" t="s">
        <v>634</v>
      </c>
      <c r="D763" s="237">
        <v>0</v>
      </c>
      <c r="E763" s="237">
        <f>_xlfn.XLOOKUP(B:B,Sheet1!B:B,Sheet1!D:D,0)</f>
        <v>938.5</v>
      </c>
      <c r="F763" s="238"/>
    </row>
    <row r="764" spans="1:6" ht="16.5" customHeight="1">
      <c r="A764" s="236">
        <f t="shared" si="16"/>
        <v>7</v>
      </c>
      <c r="B764" s="200">
        <v>2110302</v>
      </c>
      <c r="C764" s="200" t="s">
        <v>635</v>
      </c>
      <c r="D764" s="237">
        <v>3045</v>
      </c>
      <c r="E764" s="237">
        <f>_xlfn.XLOOKUP(B:B,Sheet1!B:B,Sheet1!D:D,0)</f>
        <v>0</v>
      </c>
      <c r="F764" s="238">
        <f t="shared" si="17"/>
        <v>-1</v>
      </c>
    </row>
    <row r="765" spans="1:6" ht="16.5" customHeight="1">
      <c r="A765" s="236">
        <f t="shared" si="16"/>
        <v>7</v>
      </c>
      <c r="B765" s="200">
        <v>2110303</v>
      </c>
      <c r="C765" s="200" t="s">
        <v>636</v>
      </c>
      <c r="D765" s="237">
        <v>0</v>
      </c>
      <c r="E765" s="237">
        <f>_xlfn.XLOOKUP(B:B,Sheet1!B:B,Sheet1!D:D,0)</f>
        <v>0</v>
      </c>
      <c r="F765" s="238"/>
    </row>
    <row r="766" spans="1:6" ht="16.5" customHeight="1">
      <c r="A766" s="236">
        <f t="shared" si="16"/>
        <v>7</v>
      </c>
      <c r="B766" s="200">
        <v>2110304</v>
      </c>
      <c r="C766" s="200" t="s">
        <v>637</v>
      </c>
      <c r="D766" s="237">
        <v>50</v>
      </c>
      <c r="E766" s="237">
        <f>_xlfn.XLOOKUP(B:B,Sheet1!B:B,Sheet1!D:D,0)</f>
        <v>0</v>
      </c>
      <c r="F766" s="238">
        <f t="shared" si="17"/>
        <v>-1</v>
      </c>
    </row>
    <row r="767" spans="1:6" ht="16.5" customHeight="1">
      <c r="A767" s="236">
        <f t="shared" si="16"/>
        <v>7</v>
      </c>
      <c r="B767" s="200">
        <v>2110305</v>
      </c>
      <c r="C767" s="200" t="s">
        <v>638</v>
      </c>
      <c r="D767" s="237">
        <v>0</v>
      </c>
      <c r="E767" s="237">
        <f>_xlfn.XLOOKUP(B:B,Sheet1!B:B,Sheet1!D:D,0)</f>
        <v>0</v>
      </c>
      <c r="F767" s="238"/>
    </row>
    <row r="768" spans="1:6" ht="16.5" customHeight="1">
      <c r="A768" s="236">
        <f t="shared" si="16"/>
        <v>7</v>
      </c>
      <c r="B768" s="200">
        <v>2110306</v>
      </c>
      <c r="C768" s="200" t="s">
        <v>639</v>
      </c>
      <c r="D768" s="237">
        <v>0</v>
      </c>
      <c r="E768" s="237">
        <f>_xlfn.XLOOKUP(B:B,Sheet1!B:B,Sheet1!D:D,0)</f>
        <v>0</v>
      </c>
      <c r="F768" s="238"/>
    </row>
    <row r="769" spans="1:6" ht="16.5" customHeight="1">
      <c r="A769" s="236">
        <f t="shared" si="16"/>
        <v>7</v>
      </c>
      <c r="B769" s="200">
        <v>2110307</v>
      </c>
      <c r="C769" s="200" t="s">
        <v>640</v>
      </c>
      <c r="D769" s="237">
        <v>0</v>
      </c>
      <c r="E769" s="237">
        <f>_xlfn.XLOOKUP(B:B,Sheet1!B:B,Sheet1!D:D,0)</f>
        <v>0</v>
      </c>
      <c r="F769" s="238"/>
    </row>
    <row r="770" spans="1:6" ht="16.5" customHeight="1">
      <c r="A770" s="236">
        <f t="shared" si="16"/>
        <v>7</v>
      </c>
      <c r="B770" s="200">
        <v>2110399</v>
      </c>
      <c r="C770" s="200" t="s">
        <v>641</v>
      </c>
      <c r="D770" s="237">
        <v>102</v>
      </c>
      <c r="E770" s="237">
        <f>_xlfn.XLOOKUP(B:B,Sheet1!B:B,Sheet1!D:D,0)</f>
        <v>4959</v>
      </c>
      <c r="F770" s="238">
        <f t="shared" si="17"/>
        <v>47.61764705882353</v>
      </c>
    </row>
    <row r="771" spans="1:6" ht="16.5" customHeight="1">
      <c r="A771" s="236">
        <f t="shared" si="16"/>
        <v>5</v>
      </c>
      <c r="B771" s="200">
        <v>21104</v>
      </c>
      <c r="C771" s="194" t="s">
        <v>642</v>
      </c>
      <c r="D771" s="237">
        <f>SUM(D772:D775)</f>
        <v>284</v>
      </c>
      <c r="E771" s="237">
        <f>_xlfn.XLOOKUP(B:B,Sheet1!B:B,Sheet1!D:D,0)</f>
        <v>10</v>
      </c>
      <c r="F771" s="238">
        <f t="shared" si="17"/>
        <v>-0.9647887323943662</v>
      </c>
    </row>
    <row r="772" spans="1:6" ht="16.5" customHeight="1">
      <c r="A772" s="236">
        <f t="shared" si="16"/>
        <v>7</v>
      </c>
      <c r="B772" s="200">
        <v>2110401</v>
      </c>
      <c r="C772" s="200" t="s">
        <v>643</v>
      </c>
      <c r="D772" s="237">
        <v>0</v>
      </c>
      <c r="E772" s="237">
        <f>_xlfn.XLOOKUP(B:B,Sheet1!B:B,Sheet1!D:D,0)</f>
        <v>0</v>
      </c>
      <c r="F772" s="238"/>
    </row>
    <row r="773" spans="1:6" ht="16.5" customHeight="1">
      <c r="A773" s="236">
        <f t="shared" si="16"/>
        <v>7</v>
      </c>
      <c r="B773" s="200">
        <v>2110402</v>
      </c>
      <c r="C773" s="200" t="s">
        <v>644</v>
      </c>
      <c r="D773" s="237">
        <v>284</v>
      </c>
      <c r="E773" s="237">
        <f>_xlfn.XLOOKUP(B:B,Sheet1!B:B,Sheet1!D:D,0)</f>
        <v>0</v>
      </c>
      <c r="F773" s="238">
        <f t="shared" si="17"/>
        <v>-1</v>
      </c>
    </row>
    <row r="774" spans="1:6" ht="16.5" customHeight="1">
      <c r="A774" s="236">
        <f t="shared" si="16"/>
        <v>7</v>
      </c>
      <c r="B774" s="200">
        <v>2110404</v>
      </c>
      <c r="C774" s="200" t="s">
        <v>645</v>
      </c>
      <c r="D774" s="237">
        <v>0</v>
      </c>
      <c r="E774" s="237">
        <f>_xlfn.XLOOKUP(B:B,Sheet1!B:B,Sheet1!D:D,0)</f>
        <v>0</v>
      </c>
      <c r="F774" s="238"/>
    </row>
    <row r="775" spans="1:6" ht="16.5" customHeight="1">
      <c r="A775" s="236">
        <f aca="true" t="shared" si="18" ref="A775:A838">LEN(B775)</f>
        <v>7</v>
      </c>
      <c r="B775" s="200">
        <v>2110499</v>
      </c>
      <c r="C775" s="200" t="s">
        <v>646</v>
      </c>
      <c r="D775" s="237">
        <v>0</v>
      </c>
      <c r="E775" s="237">
        <f>_xlfn.XLOOKUP(B:B,Sheet1!B:B,Sheet1!D:D,0)</f>
        <v>0</v>
      </c>
      <c r="F775" s="238"/>
    </row>
    <row r="776" spans="1:6" ht="16.5" customHeight="1">
      <c r="A776" s="236">
        <f t="shared" si="18"/>
        <v>5</v>
      </c>
      <c r="B776" s="200">
        <v>21105</v>
      </c>
      <c r="C776" s="194" t="s">
        <v>647</v>
      </c>
      <c r="D776" s="237">
        <f>SUM(D777:D782)</f>
        <v>32</v>
      </c>
      <c r="E776" s="237">
        <f>_xlfn.XLOOKUP(B:B,Sheet1!B:B,Sheet1!D:D,0)</f>
        <v>0</v>
      </c>
      <c r="F776" s="238">
        <f t="shared" si="17"/>
        <v>-1</v>
      </c>
    </row>
    <row r="777" spans="1:6" ht="16.5" customHeight="1">
      <c r="A777" s="236">
        <f t="shared" si="18"/>
        <v>7</v>
      </c>
      <c r="B777" s="200">
        <v>2110501</v>
      </c>
      <c r="C777" s="200" t="s">
        <v>648</v>
      </c>
      <c r="D777" s="237">
        <v>0</v>
      </c>
      <c r="E777" s="237">
        <f>_xlfn.XLOOKUP(B:B,Sheet1!B:B,Sheet1!D:D,0)</f>
        <v>0</v>
      </c>
      <c r="F777" s="238"/>
    </row>
    <row r="778" spans="1:6" ht="16.5" customHeight="1">
      <c r="A778" s="236">
        <f t="shared" si="18"/>
        <v>7</v>
      </c>
      <c r="B778" s="200">
        <v>2110502</v>
      </c>
      <c r="C778" s="200" t="s">
        <v>649</v>
      </c>
      <c r="D778" s="237">
        <v>0</v>
      </c>
      <c r="E778" s="237">
        <f>_xlfn.XLOOKUP(B:B,Sheet1!B:B,Sheet1!D:D,0)</f>
        <v>0</v>
      </c>
      <c r="F778" s="238"/>
    </row>
    <row r="779" spans="1:6" ht="16.5" customHeight="1">
      <c r="A779" s="236">
        <f t="shared" si="18"/>
        <v>7</v>
      </c>
      <c r="B779" s="200">
        <v>2110503</v>
      </c>
      <c r="C779" s="200" t="s">
        <v>650</v>
      </c>
      <c r="D779" s="237">
        <v>0</v>
      </c>
      <c r="E779" s="237">
        <f>_xlfn.XLOOKUP(B:B,Sheet1!B:B,Sheet1!D:D,0)</f>
        <v>0</v>
      </c>
      <c r="F779" s="238"/>
    </row>
    <row r="780" spans="1:6" ht="16.5" customHeight="1">
      <c r="A780" s="236">
        <f t="shared" si="18"/>
        <v>7</v>
      </c>
      <c r="B780" s="200">
        <v>2110506</v>
      </c>
      <c r="C780" s="200" t="s">
        <v>651</v>
      </c>
      <c r="D780" s="237">
        <v>0</v>
      </c>
      <c r="E780" s="237">
        <f>_xlfn.XLOOKUP(B:B,Sheet1!B:B,Sheet1!D:D,0)</f>
        <v>0</v>
      </c>
      <c r="F780" s="238"/>
    </row>
    <row r="781" spans="1:6" ht="16.5" customHeight="1">
      <c r="A781" s="236">
        <f t="shared" si="18"/>
        <v>7</v>
      </c>
      <c r="B781" s="200">
        <v>2110507</v>
      </c>
      <c r="C781" s="200" t="s">
        <v>652</v>
      </c>
      <c r="D781" s="237">
        <v>32</v>
      </c>
      <c r="E781" s="237">
        <f>_xlfn.XLOOKUP(B:B,Sheet1!B:B,Sheet1!D:D,0)</f>
        <v>0</v>
      </c>
      <c r="F781" s="238">
        <f>E781/D781-1</f>
        <v>-1</v>
      </c>
    </row>
    <row r="782" spans="1:6" ht="16.5" customHeight="1">
      <c r="A782" s="236">
        <f t="shared" si="18"/>
        <v>7</v>
      </c>
      <c r="B782" s="200">
        <v>2110599</v>
      </c>
      <c r="C782" s="200" t="s">
        <v>653</v>
      </c>
      <c r="D782" s="237">
        <v>0</v>
      </c>
      <c r="E782" s="237">
        <f>_xlfn.XLOOKUP(B:B,Sheet1!B:B,Sheet1!D:D,0)</f>
        <v>0</v>
      </c>
      <c r="F782" s="238"/>
    </row>
    <row r="783" spans="1:6" ht="16.5" customHeight="1">
      <c r="A783" s="236">
        <f t="shared" si="18"/>
        <v>5</v>
      </c>
      <c r="B783" s="200">
        <v>21106</v>
      </c>
      <c r="C783" s="194" t="s">
        <v>654</v>
      </c>
      <c r="D783" s="237">
        <f>SUM(D784:D788)</f>
        <v>143</v>
      </c>
      <c r="E783" s="237">
        <f>_xlfn.XLOOKUP(B:B,Sheet1!B:B,Sheet1!D:D,0)</f>
        <v>0</v>
      </c>
      <c r="F783" s="238">
        <f>E783/D783-1</f>
        <v>-1</v>
      </c>
    </row>
    <row r="784" spans="1:6" ht="16.5" customHeight="1">
      <c r="A784" s="236">
        <f t="shared" si="18"/>
        <v>7</v>
      </c>
      <c r="B784" s="200">
        <v>2110602</v>
      </c>
      <c r="C784" s="200" t="s">
        <v>655</v>
      </c>
      <c r="D784" s="237">
        <v>143</v>
      </c>
      <c r="E784" s="237">
        <f>_xlfn.XLOOKUP(B:B,Sheet1!B:B,Sheet1!D:D,0)</f>
        <v>0</v>
      </c>
      <c r="F784" s="238">
        <f>E784/D784-1</f>
        <v>-1</v>
      </c>
    </row>
    <row r="785" spans="1:6" ht="16.5" customHeight="1">
      <c r="A785" s="236">
        <f t="shared" si="18"/>
        <v>7</v>
      </c>
      <c r="B785" s="200">
        <v>2110603</v>
      </c>
      <c r="C785" s="200" t="s">
        <v>656</v>
      </c>
      <c r="D785" s="237">
        <v>0</v>
      </c>
      <c r="E785" s="237">
        <f>_xlfn.XLOOKUP(B:B,Sheet1!B:B,Sheet1!D:D,0)</f>
        <v>0</v>
      </c>
      <c r="F785" s="238"/>
    </row>
    <row r="786" spans="1:6" ht="16.5" customHeight="1">
      <c r="A786" s="236">
        <f t="shared" si="18"/>
        <v>7</v>
      </c>
      <c r="B786" s="200">
        <v>2110604</v>
      </c>
      <c r="C786" s="200" t="s">
        <v>657</v>
      </c>
      <c r="D786" s="237">
        <v>0</v>
      </c>
      <c r="E786" s="237">
        <f>_xlfn.XLOOKUP(B:B,Sheet1!B:B,Sheet1!D:D,0)</f>
        <v>0</v>
      </c>
      <c r="F786" s="238"/>
    </row>
    <row r="787" spans="1:6" ht="16.5" customHeight="1">
      <c r="A787" s="236">
        <f t="shared" si="18"/>
        <v>7</v>
      </c>
      <c r="B787" s="200">
        <v>2110605</v>
      </c>
      <c r="C787" s="200" t="s">
        <v>658</v>
      </c>
      <c r="D787" s="237">
        <v>0</v>
      </c>
      <c r="E787" s="237">
        <f>_xlfn.XLOOKUP(B:B,Sheet1!B:B,Sheet1!D:D,0)</f>
        <v>0</v>
      </c>
      <c r="F787" s="238"/>
    </row>
    <row r="788" spans="1:6" ht="16.5" customHeight="1">
      <c r="A788" s="236">
        <f t="shared" si="18"/>
        <v>7</v>
      </c>
      <c r="B788" s="200">
        <v>2110699</v>
      </c>
      <c r="C788" s="200" t="s">
        <v>659</v>
      </c>
      <c r="D788" s="237">
        <v>0</v>
      </c>
      <c r="E788" s="237">
        <f>_xlfn.XLOOKUP(B:B,Sheet1!B:B,Sheet1!D:D,0)</f>
        <v>0</v>
      </c>
      <c r="F788" s="238"/>
    </row>
    <row r="789" spans="1:6" ht="16.5" customHeight="1">
      <c r="A789" s="236">
        <f t="shared" si="18"/>
        <v>5</v>
      </c>
      <c r="B789" s="200">
        <v>21107</v>
      </c>
      <c r="C789" s="194" t="s">
        <v>660</v>
      </c>
      <c r="D789" s="237">
        <f>SUM(D790:D791)</f>
        <v>0</v>
      </c>
      <c r="E789" s="237">
        <f>_xlfn.XLOOKUP(B:B,Sheet1!B:B,Sheet1!D:D,0)</f>
        <v>0</v>
      </c>
      <c r="F789" s="238"/>
    </row>
    <row r="790" spans="1:6" ht="16.5" customHeight="1">
      <c r="A790" s="236">
        <f t="shared" si="18"/>
        <v>7</v>
      </c>
      <c r="B790" s="200">
        <v>2110704</v>
      </c>
      <c r="C790" s="200" t="s">
        <v>661</v>
      </c>
      <c r="D790" s="237">
        <v>0</v>
      </c>
      <c r="E790" s="237">
        <f>_xlfn.XLOOKUP(B:B,Sheet1!B:B,Sheet1!D:D,0)</f>
        <v>0</v>
      </c>
      <c r="F790" s="238"/>
    </row>
    <row r="791" spans="1:6" ht="16.5" customHeight="1">
      <c r="A791" s="236">
        <f t="shared" si="18"/>
        <v>7</v>
      </c>
      <c r="B791" s="200">
        <v>2110799</v>
      </c>
      <c r="C791" s="200" t="s">
        <v>662</v>
      </c>
      <c r="D791" s="237">
        <v>0</v>
      </c>
      <c r="E791" s="237">
        <f>_xlfn.XLOOKUP(B:B,Sheet1!B:B,Sheet1!D:D,0)</f>
        <v>0</v>
      </c>
      <c r="F791" s="238"/>
    </row>
    <row r="792" spans="1:6" ht="16.5" customHeight="1">
      <c r="A792" s="236">
        <f t="shared" si="18"/>
        <v>5</v>
      </c>
      <c r="B792" s="200">
        <v>21108</v>
      </c>
      <c r="C792" s="194" t="s">
        <v>663</v>
      </c>
      <c r="D792" s="237">
        <f>SUM(D793:D794)</f>
        <v>0</v>
      </c>
      <c r="E792" s="237">
        <f>_xlfn.XLOOKUP(B:B,Sheet1!B:B,Sheet1!D:D,0)</f>
        <v>0</v>
      </c>
      <c r="F792" s="238"/>
    </row>
    <row r="793" spans="1:6" ht="16.5" customHeight="1">
      <c r="A793" s="236">
        <f t="shared" si="18"/>
        <v>7</v>
      </c>
      <c r="B793" s="200">
        <v>2110804</v>
      </c>
      <c r="C793" s="200" t="s">
        <v>664</v>
      </c>
      <c r="D793" s="237">
        <v>0</v>
      </c>
      <c r="E793" s="237">
        <f>_xlfn.XLOOKUP(B:B,Sheet1!B:B,Sheet1!D:D,0)</f>
        <v>0</v>
      </c>
      <c r="F793" s="238"/>
    </row>
    <row r="794" spans="1:6" ht="16.5" customHeight="1">
      <c r="A794" s="236">
        <f t="shared" si="18"/>
        <v>7</v>
      </c>
      <c r="B794" s="200">
        <v>2110899</v>
      </c>
      <c r="C794" s="200" t="s">
        <v>665</v>
      </c>
      <c r="D794" s="237">
        <v>0</v>
      </c>
      <c r="E794" s="237">
        <f>_xlfn.XLOOKUP(B:B,Sheet1!B:B,Sheet1!D:D,0)</f>
        <v>0</v>
      </c>
      <c r="F794" s="238"/>
    </row>
    <row r="795" spans="1:6" ht="16.5" customHeight="1">
      <c r="A795" s="236">
        <f t="shared" si="18"/>
        <v>5</v>
      </c>
      <c r="B795" s="200">
        <v>21109</v>
      </c>
      <c r="C795" s="194" t="s">
        <v>666</v>
      </c>
      <c r="D795" s="237">
        <f>D796</f>
        <v>0</v>
      </c>
      <c r="E795" s="237">
        <f>_xlfn.XLOOKUP(B:B,Sheet1!B:B,Sheet1!D:D,0)</f>
        <v>0</v>
      </c>
      <c r="F795" s="238"/>
    </row>
    <row r="796" spans="1:6" ht="16.5" customHeight="1">
      <c r="A796" s="236">
        <f t="shared" si="18"/>
        <v>7</v>
      </c>
      <c r="B796" s="200">
        <v>2110901</v>
      </c>
      <c r="C796" s="200" t="s">
        <v>667</v>
      </c>
      <c r="D796" s="237">
        <v>0</v>
      </c>
      <c r="E796" s="237">
        <f>_xlfn.XLOOKUP(B:B,Sheet1!B:B,Sheet1!D:D,0)</f>
        <v>0</v>
      </c>
      <c r="F796" s="238"/>
    </row>
    <row r="797" spans="1:6" ht="16.5" customHeight="1">
      <c r="A797" s="236">
        <f t="shared" si="18"/>
        <v>5</v>
      </c>
      <c r="B797" s="200">
        <v>21110</v>
      </c>
      <c r="C797" s="194" t="s">
        <v>668</v>
      </c>
      <c r="D797" s="237">
        <f>D798</f>
        <v>137</v>
      </c>
      <c r="E797" s="237">
        <f>_xlfn.XLOOKUP(B:B,Sheet1!B:B,Sheet1!D:D,0)</f>
        <v>0</v>
      </c>
      <c r="F797" s="238">
        <f>E797/D797-1</f>
        <v>-1</v>
      </c>
    </row>
    <row r="798" spans="1:6" ht="16.5" customHeight="1">
      <c r="A798" s="236">
        <f t="shared" si="18"/>
        <v>7</v>
      </c>
      <c r="B798" s="200">
        <v>2111001</v>
      </c>
      <c r="C798" s="200" t="s">
        <v>669</v>
      </c>
      <c r="D798" s="237">
        <v>137</v>
      </c>
      <c r="E798" s="237">
        <f>_xlfn.XLOOKUP(B:B,Sheet1!B:B,Sheet1!D:D,0)</f>
        <v>0</v>
      </c>
      <c r="F798" s="238">
        <f>E798/D798-1</f>
        <v>-1</v>
      </c>
    </row>
    <row r="799" spans="1:6" ht="16.5" customHeight="1">
      <c r="A799" s="236">
        <f t="shared" si="18"/>
        <v>5</v>
      </c>
      <c r="B799" s="200">
        <v>21111</v>
      </c>
      <c r="C799" s="194" t="s">
        <v>670</v>
      </c>
      <c r="D799" s="237">
        <f>SUM(D800:D804)</f>
        <v>0</v>
      </c>
      <c r="E799" s="237">
        <f>_xlfn.XLOOKUP(B:B,Sheet1!B:B,Sheet1!D:D,0)</f>
        <v>0</v>
      </c>
      <c r="F799" s="238"/>
    </row>
    <row r="800" spans="1:6" ht="16.5" customHeight="1">
      <c r="A800" s="236">
        <f t="shared" si="18"/>
        <v>7</v>
      </c>
      <c r="B800" s="200">
        <v>2111101</v>
      </c>
      <c r="C800" s="200" t="s">
        <v>671</v>
      </c>
      <c r="D800" s="237">
        <v>0</v>
      </c>
      <c r="E800" s="237">
        <f>_xlfn.XLOOKUP(B:B,Sheet1!B:B,Sheet1!D:D,0)</f>
        <v>0</v>
      </c>
      <c r="F800" s="238"/>
    </row>
    <row r="801" spans="1:6" ht="16.5" customHeight="1">
      <c r="A801" s="236">
        <f t="shared" si="18"/>
        <v>7</v>
      </c>
      <c r="B801" s="200">
        <v>2111102</v>
      </c>
      <c r="C801" s="200" t="s">
        <v>672</v>
      </c>
      <c r="D801" s="237">
        <v>0</v>
      </c>
      <c r="E801" s="237">
        <f>_xlfn.XLOOKUP(B:B,Sheet1!B:B,Sheet1!D:D,0)</f>
        <v>0</v>
      </c>
      <c r="F801" s="238"/>
    </row>
    <row r="802" spans="1:6" ht="16.5" customHeight="1">
      <c r="A802" s="236">
        <f t="shared" si="18"/>
        <v>7</v>
      </c>
      <c r="B802" s="200">
        <v>2111103</v>
      </c>
      <c r="C802" s="200" t="s">
        <v>673</v>
      </c>
      <c r="D802" s="237">
        <v>0</v>
      </c>
      <c r="E802" s="237">
        <f>_xlfn.XLOOKUP(B:B,Sheet1!B:B,Sheet1!D:D,0)</f>
        <v>0</v>
      </c>
      <c r="F802" s="238"/>
    </row>
    <row r="803" spans="1:6" ht="16.5" customHeight="1">
      <c r="A803" s="236">
        <f t="shared" si="18"/>
        <v>7</v>
      </c>
      <c r="B803" s="200">
        <v>2111104</v>
      </c>
      <c r="C803" s="200" t="s">
        <v>674</v>
      </c>
      <c r="D803" s="237">
        <v>0</v>
      </c>
      <c r="E803" s="237">
        <f>_xlfn.XLOOKUP(B:B,Sheet1!B:B,Sheet1!D:D,0)</f>
        <v>0</v>
      </c>
      <c r="F803" s="238"/>
    </row>
    <row r="804" spans="1:6" ht="16.5" customHeight="1">
      <c r="A804" s="236">
        <f t="shared" si="18"/>
        <v>7</v>
      </c>
      <c r="B804" s="200">
        <v>2111199</v>
      </c>
      <c r="C804" s="200" t="s">
        <v>675</v>
      </c>
      <c r="D804" s="237">
        <v>0</v>
      </c>
      <c r="E804" s="237">
        <f>_xlfn.XLOOKUP(B:B,Sheet1!B:B,Sheet1!D:D,0)</f>
        <v>0</v>
      </c>
      <c r="F804" s="238"/>
    </row>
    <row r="805" spans="1:6" ht="16.5" customHeight="1">
      <c r="A805" s="236">
        <f t="shared" si="18"/>
        <v>5</v>
      </c>
      <c r="B805" s="200">
        <v>21112</v>
      </c>
      <c r="C805" s="194" t="s">
        <v>676</v>
      </c>
      <c r="D805" s="237">
        <f>D806</f>
        <v>27</v>
      </c>
      <c r="E805" s="237">
        <f>_xlfn.XLOOKUP(B:B,Sheet1!B:B,Sheet1!D:D,0)</f>
        <v>0</v>
      </c>
      <c r="F805" s="238">
        <f>E805/D805-1</f>
        <v>-1</v>
      </c>
    </row>
    <row r="806" spans="1:6" ht="16.5" customHeight="1">
      <c r="A806" s="236">
        <f t="shared" si="18"/>
        <v>7</v>
      </c>
      <c r="B806" s="200">
        <v>2111201</v>
      </c>
      <c r="C806" s="200" t="s">
        <v>677</v>
      </c>
      <c r="D806" s="237">
        <v>27</v>
      </c>
      <c r="E806" s="237">
        <f>_xlfn.XLOOKUP(B:B,Sheet1!B:B,Sheet1!D:D,0)</f>
        <v>0</v>
      </c>
      <c r="F806" s="238">
        <f>E806/D806-1</f>
        <v>-1</v>
      </c>
    </row>
    <row r="807" spans="1:6" ht="16.5" customHeight="1">
      <c r="A807" s="236">
        <f t="shared" si="18"/>
        <v>5</v>
      </c>
      <c r="B807" s="200">
        <v>21113</v>
      </c>
      <c r="C807" s="194" t="s">
        <v>678</v>
      </c>
      <c r="D807" s="237">
        <f>D808</f>
        <v>0</v>
      </c>
      <c r="E807" s="237">
        <f>_xlfn.XLOOKUP(B:B,Sheet1!B:B,Sheet1!D:D,0)</f>
        <v>0</v>
      </c>
      <c r="F807" s="238"/>
    </row>
    <row r="808" spans="1:6" ht="16.5" customHeight="1">
      <c r="A808" s="236">
        <f t="shared" si="18"/>
        <v>7</v>
      </c>
      <c r="B808" s="200">
        <v>2111301</v>
      </c>
      <c r="C808" s="200" t="s">
        <v>679</v>
      </c>
      <c r="D808" s="237">
        <v>0</v>
      </c>
      <c r="E808" s="237">
        <f>_xlfn.XLOOKUP(B:B,Sheet1!B:B,Sheet1!D:D,0)</f>
        <v>0</v>
      </c>
      <c r="F808" s="238"/>
    </row>
    <row r="809" spans="1:6" ht="16.5" customHeight="1">
      <c r="A809" s="236">
        <f t="shared" si="18"/>
        <v>5</v>
      </c>
      <c r="B809" s="200">
        <v>21114</v>
      </c>
      <c r="C809" s="194" t="s">
        <v>680</v>
      </c>
      <c r="D809" s="237">
        <f>SUM(D810:D823)</f>
        <v>0</v>
      </c>
      <c r="E809" s="237">
        <f>_xlfn.XLOOKUP(B:B,Sheet1!B:B,Sheet1!D:D,0)</f>
        <v>0</v>
      </c>
      <c r="F809" s="238"/>
    </row>
    <row r="810" spans="1:6" ht="16.5" customHeight="1">
      <c r="A810" s="236">
        <f t="shared" si="18"/>
        <v>7</v>
      </c>
      <c r="B810" s="200">
        <v>2111401</v>
      </c>
      <c r="C810" s="200" t="s">
        <v>81</v>
      </c>
      <c r="D810" s="237">
        <v>0</v>
      </c>
      <c r="E810" s="237">
        <f>_xlfn.XLOOKUP(B:B,Sheet1!B:B,Sheet1!D:D,0)</f>
        <v>0</v>
      </c>
      <c r="F810" s="238"/>
    </row>
    <row r="811" spans="1:6" ht="16.5" customHeight="1">
      <c r="A811" s="236">
        <f t="shared" si="18"/>
        <v>7</v>
      </c>
      <c r="B811" s="200">
        <v>2111402</v>
      </c>
      <c r="C811" s="200" t="s">
        <v>82</v>
      </c>
      <c r="D811" s="237">
        <v>0</v>
      </c>
      <c r="E811" s="237">
        <f>_xlfn.XLOOKUP(B:B,Sheet1!B:B,Sheet1!D:D,0)</f>
        <v>0</v>
      </c>
      <c r="F811" s="238"/>
    </row>
    <row r="812" spans="1:6" ht="16.5" customHeight="1">
      <c r="A812" s="236">
        <f t="shared" si="18"/>
        <v>7</v>
      </c>
      <c r="B812" s="200">
        <v>2111403</v>
      </c>
      <c r="C812" s="200" t="s">
        <v>83</v>
      </c>
      <c r="D812" s="237">
        <v>0</v>
      </c>
      <c r="E812" s="237">
        <f>_xlfn.XLOOKUP(B:B,Sheet1!B:B,Sheet1!D:D,0)</f>
        <v>0</v>
      </c>
      <c r="F812" s="238"/>
    </row>
    <row r="813" spans="1:6" ht="16.5" customHeight="1">
      <c r="A813" s="236">
        <f t="shared" si="18"/>
        <v>7</v>
      </c>
      <c r="B813" s="200">
        <v>2111404</v>
      </c>
      <c r="C813" s="200" t="s">
        <v>681</v>
      </c>
      <c r="D813" s="237">
        <v>0</v>
      </c>
      <c r="E813" s="237">
        <f>_xlfn.XLOOKUP(B:B,Sheet1!B:B,Sheet1!D:D,0)</f>
        <v>0</v>
      </c>
      <c r="F813" s="238"/>
    </row>
    <row r="814" spans="1:6" ht="16.5" customHeight="1">
      <c r="A814" s="236">
        <f t="shared" si="18"/>
        <v>7</v>
      </c>
      <c r="B814" s="200">
        <v>2111405</v>
      </c>
      <c r="C814" s="200" t="s">
        <v>682</v>
      </c>
      <c r="D814" s="237">
        <v>0</v>
      </c>
      <c r="E814" s="237">
        <f>_xlfn.XLOOKUP(B:B,Sheet1!B:B,Sheet1!D:D,0)</f>
        <v>0</v>
      </c>
      <c r="F814" s="238"/>
    </row>
    <row r="815" spans="1:6" ht="16.5" customHeight="1">
      <c r="A815" s="236">
        <f t="shared" si="18"/>
        <v>7</v>
      </c>
      <c r="B815" s="200">
        <v>2111406</v>
      </c>
      <c r="C815" s="200" t="s">
        <v>683</v>
      </c>
      <c r="D815" s="237">
        <v>0</v>
      </c>
      <c r="E815" s="237">
        <f>_xlfn.XLOOKUP(B:B,Sheet1!B:B,Sheet1!D:D,0)</f>
        <v>0</v>
      </c>
      <c r="F815" s="238"/>
    </row>
    <row r="816" spans="1:6" ht="16.5" customHeight="1">
      <c r="A816" s="236">
        <f t="shared" si="18"/>
        <v>7</v>
      </c>
      <c r="B816" s="200">
        <v>2111407</v>
      </c>
      <c r="C816" s="200" t="s">
        <v>684</v>
      </c>
      <c r="D816" s="237">
        <v>0</v>
      </c>
      <c r="E816" s="237">
        <f>_xlfn.XLOOKUP(B:B,Sheet1!B:B,Sheet1!D:D,0)</f>
        <v>0</v>
      </c>
      <c r="F816" s="238"/>
    </row>
    <row r="817" spans="1:6" ht="16.5" customHeight="1">
      <c r="A817" s="236">
        <f t="shared" si="18"/>
        <v>7</v>
      </c>
      <c r="B817" s="200">
        <v>2111408</v>
      </c>
      <c r="C817" s="200" t="s">
        <v>685</v>
      </c>
      <c r="D817" s="237">
        <v>0</v>
      </c>
      <c r="E817" s="237">
        <f>_xlfn.XLOOKUP(B:B,Sheet1!B:B,Sheet1!D:D,0)</f>
        <v>0</v>
      </c>
      <c r="F817" s="238"/>
    </row>
    <row r="818" spans="1:6" ht="16.5" customHeight="1">
      <c r="A818" s="236">
        <f t="shared" si="18"/>
        <v>7</v>
      </c>
      <c r="B818" s="200">
        <v>2111409</v>
      </c>
      <c r="C818" s="200" t="s">
        <v>686</v>
      </c>
      <c r="D818" s="237">
        <v>0</v>
      </c>
      <c r="E818" s="237">
        <f>_xlfn.XLOOKUP(B:B,Sheet1!B:B,Sheet1!D:D,0)</f>
        <v>0</v>
      </c>
      <c r="F818" s="238"/>
    </row>
    <row r="819" spans="1:6" ht="16.5" customHeight="1">
      <c r="A819" s="236">
        <f t="shared" si="18"/>
        <v>7</v>
      </c>
      <c r="B819" s="200">
        <v>2111410</v>
      </c>
      <c r="C819" s="200" t="s">
        <v>687</v>
      </c>
      <c r="D819" s="237">
        <v>0</v>
      </c>
      <c r="E819" s="237">
        <f>_xlfn.XLOOKUP(B:B,Sheet1!B:B,Sheet1!D:D,0)</f>
        <v>0</v>
      </c>
      <c r="F819" s="238"/>
    </row>
    <row r="820" spans="1:6" ht="16.5" customHeight="1">
      <c r="A820" s="236">
        <f t="shared" si="18"/>
        <v>7</v>
      </c>
      <c r="B820" s="200">
        <v>2111411</v>
      </c>
      <c r="C820" s="200" t="s">
        <v>122</v>
      </c>
      <c r="D820" s="237">
        <v>0</v>
      </c>
      <c r="E820" s="237">
        <f>_xlfn.XLOOKUP(B:B,Sheet1!B:B,Sheet1!D:D,0)</f>
        <v>0</v>
      </c>
      <c r="F820" s="238"/>
    </row>
    <row r="821" spans="1:6" ht="16.5" customHeight="1">
      <c r="A821" s="236">
        <f t="shared" si="18"/>
        <v>7</v>
      </c>
      <c r="B821" s="200">
        <v>2111413</v>
      </c>
      <c r="C821" s="200" t="s">
        <v>688</v>
      </c>
      <c r="D821" s="237">
        <v>0</v>
      </c>
      <c r="E821" s="237">
        <f>_xlfn.XLOOKUP(B:B,Sheet1!B:B,Sheet1!D:D,0)</f>
        <v>0</v>
      </c>
      <c r="F821" s="238"/>
    </row>
    <row r="822" spans="1:6" ht="16.5" customHeight="1">
      <c r="A822" s="236">
        <f t="shared" si="18"/>
        <v>7</v>
      </c>
      <c r="B822" s="200">
        <v>2111450</v>
      </c>
      <c r="C822" s="200" t="s">
        <v>90</v>
      </c>
      <c r="D822" s="237">
        <v>0</v>
      </c>
      <c r="E822" s="237">
        <f>_xlfn.XLOOKUP(B:B,Sheet1!B:B,Sheet1!D:D,0)</f>
        <v>0</v>
      </c>
      <c r="F822" s="238"/>
    </row>
    <row r="823" spans="1:6" ht="16.5" customHeight="1">
      <c r="A823" s="236">
        <f t="shared" si="18"/>
        <v>7</v>
      </c>
      <c r="B823" s="200">
        <v>2111499</v>
      </c>
      <c r="C823" s="200" t="s">
        <v>689</v>
      </c>
      <c r="D823" s="237">
        <v>0</v>
      </c>
      <c r="E823" s="237">
        <f>_xlfn.XLOOKUP(B:B,Sheet1!B:B,Sheet1!D:D,0)</f>
        <v>0</v>
      </c>
      <c r="F823" s="238"/>
    </row>
    <row r="824" spans="1:6" ht="16.5" customHeight="1">
      <c r="A824" s="236">
        <f t="shared" si="18"/>
        <v>5</v>
      </c>
      <c r="B824" s="200">
        <v>21199</v>
      </c>
      <c r="C824" s="194" t="s">
        <v>690</v>
      </c>
      <c r="D824" s="237">
        <f>D825</f>
        <v>802</v>
      </c>
      <c r="E824" s="237">
        <f>_xlfn.XLOOKUP(B:B,Sheet1!B:B,Sheet1!D:D,0)</f>
        <v>0</v>
      </c>
      <c r="F824" s="238">
        <f aca="true" t="shared" si="19" ref="F824:F829">E824/D824-1</f>
        <v>-1</v>
      </c>
    </row>
    <row r="825" spans="1:6" ht="16.5" customHeight="1">
      <c r="A825" s="236">
        <f t="shared" si="18"/>
        <v>7</v>
      </c>
      <c r="B825" s="200">
        <v>2119999</v>
      </c>
      <c r="C825" s="200" t="s">
        <v>691</v>
      </c>
      <c r="D825" s="237">
        <v>802</v>
      </c>
      <c r="E825" s="237">
        <f>_xlfn.XLOOKUP(B:B,Sheet1!B:B,Sheet1!D:D,0)</f>
        <v>0</v>
      </c>
      <c r="F825" s="238">
        <f t="shared" si="19"/>
        <v>-1</v>
      </c>
    </row>
    <row r="826" spans="1:6" ht="16.5" customHeight="1">
      <c r="A826" s="236">
        <f t="shared" si="18"/>
        <v>3</v>
      </c>
      <c r="B826" s="200">
        <v>212</v>
      </c>
      <c r="C826" s="239" t="s">
        <v>692</v>
      </c>
      <c r="D826" s="237">
        <f>SUM(D827,D838,D840,D843,D845,D847)</f>
        <v>10778</v>
      </c>
      <c r="E826" s="237">
        <f>_xlfn.XLOOKUP(B:B,Sheet1!B:B,Sheet1!D:D,0)</f>
        <v>9569.09</v>
      </c>
      <c r="F826" s="238">
        <f t="shared" si="19"/>
        <v>-0.11216459454444239</v>
      </c>
    </row>
    <row r="827" spans="1:6" ht="16.5" customHeight="1">
      <c r="A827" s="236">
        <f t="shared" si="18"/>
        <v>5</v>
      </c>
      <c r="B827" s="200">
        <v>21201</v>
      </c>
      <c r="C827" s="194" t="s">
        <v>693</v>
      </c>
      <c r="D827" s="237">
        <f>SUM(D828:D837)</f>
        <v>4053</v>
      </c>
      <c r="E827" s="237">
        <f>_xlfn.XLOOKUP(B:B,Sheet1!B:B,Sheet1!D:D,0)</f>
        <v>1555.56</v>
      </c>
      <c r="F827" s="238">
        <f t="shared" si="19"/>
        <v>-0.6161954108068097</v>
      </c>
    </row>
    <row r="828" spans="1:6" ht="16.5" customHeight="1">
      <c r="A828" s="236">
        <f t="shared" si="18"/>
        <v>7</v>
      </c>
      <c r="B828" s="200">
        <v>2120101</v>
      </c>
      <c r="C828" s="200" t="s">
        <v>81</v>
      </c>
      <c r="D828" s="237">
        <v>3763</v>
      </c>
      <c r="E828" s="237">
        <f>_xlfn.XLOOKUP(B:B,Sheet1!B:B,Sheet1!D:D,0)</f>
        <v>1355.56</v>
      </c>
      <c r="F828" s="238">
        <f t="shared" si="19"/>
        <v>-0.6397661440340154</v>
      </c>
    </row>
    <row r="829" spans="1:6" ht="16.5" customHeight="1">
      <c r="A829" s="236">
        <f t="shared" si="18"/>
        <v>7</v>
      </c>
      <c r="B829" s="200">
        <v>2120102</v>
      </c>
      <c r="C829" s="200" t="s">
        <v>82</v>
      </c>
      <c r="D829" s="237">
        <v>284</v>
      </c>
      <c r="E829" s="237">
        <f>_xlfn.XLOOKUP(B:B,Sheet1!B:B,Sheet1!D:D,0)</f>
        <v>200</v>
      </c>
      <c r="F829" s="238">
        <f t="shared" si="19"/>
        <v>-0.295774647887324</v>
      </c>
    </row>
    <row r="830" spans="1:6" ht="16.5" customHeight="1">
      <c r="A830" s="236">
        <f t="shared" si="18"/>
        <v>7</v>
      </c>
      <c r="B830" s="200">
        <v>2120103</v>
      </c>
      <c r="C830" s="200" t="s">
        <v>83</v>
      </c>
      <c r="D830" s="237">
        <v>0</v>
      </c>
      <c r="E830" s="237">
        <f>_xlfn.XLOOKUP(B:B,Sheet1!B:B,Sheet1!D:D,0)</f>
        <v>0</v>
      </c>
      <c r="F830" s="238"/>
    </row>
    <row r="831" spans="1:6" ht="16.5" customHeight="1">
      <c r="A831" s="236">
        <f t="shared" si="18"/>
        <v>7</v>
      </c>
      <c r="B831" s="200">
        <v>2120104</v>
      </c>
      <c r="C831" s="200" t="s">
        <v>694</v>
      </c>
      <c r="D831" s="237">
        <v>6</v>
      </c>
      <c r="E831" s="237">
        <f>_xlfn.XLOOKUP(B:B,Sheet1!B:B,Sheet1!D:D,0)</f>
        <v>0</v>
      </c>
      <c r="F831" s="238">
        <f>E831/D831-1</f>
        <v>-1</v>
      </c>
    </row>
    <row r="832" spans="1:6" ht="16.5" customHeight="1">
      <c r="A832" s="236">
        <f t="shared" si="18"/>
        <v>7</v>
      </c>
      <c r="B832" s="200">
        <v>2120105</v>
      </c>
      <c r="C832" s="200" t="s">
        <v>695</v>
      </c>
      <c r="D832" s="237">
        <v>0</v>
      </c>
      <c r="E832" s="237">
        <f>_xlfn.XLOOKUP(B:B,Sheet1!B:B,Sheet1!D:D,0)</f>
        <v>0</v>
      </c>
      <c r="F832" s="238"/>
    </row>
    <row r="833" spans="1:6" ht="16.5" customHeight="1">
      <c r="A833" s="236">
        <f t="shared" si="18"/>
        <v>7</v>
      </c>
      <c r="B833" s="200">
        <v>2120106</v>
      </c>
      <c r="C833" s="200" t="s">
        <v>696</v>
      </c>
      <c r="D833" s="237">
        <v>0</v>
      </c>
      <c r="E833" s="237">
        <f>_xlfn.XLOOKUP(B:B,Sheet1!B:B,Sheet1!D:D,0)</f>
        <v>0</v>
      </c>
      <c r="F833" s="238"/>
    </row>
    <row r="834" spans="1:6" ht="16.5" customHeight="1">
      <c r="A834" s="236">
        <f t="shared" si="18"/>
        <v>7</v>
      </c>
      <c r="B834" s="200">
        <v>2120107</v>
      </c>
      <c r="C834" s="200" t="s">
        <v>697</v>
      </c>
      <c r="D834" s="237">
        <v>0</v>
      </c>
      <c r="E834" s="237">
        <f>_xlfn.XLOOKUP(B:B,Sheet1!B:B,Sheet1!D:D,0)</f>
        <v>0</v>
      </c>
      <c r="F834" s="238"/>
    </row>
    <row r="835" spans="1:6" ht="16.5" customHeight="1">
      <c r="A835" s="236">
        <f t="shared" si="18"/>
        <v>7</v>
      </c>
      <c r="B835" s="200">
        <v>2120109</v>
      </c>
      <c r="C835" s="200" t="s">
        <v>698</v>
      </c>
      <c r="D835" s="237">
        <v>0</v>
      </c>
      <c r="E835" s="237">
        <f>_xlfn.XLOOKUP(B:B,Sheet1!B:B,Sheet1!D:D,0)</f>
        <v>0</v>
      </c>
      <c r="F835" s="238"/>
    </row>
    <row r="836" spans="1:6" ht="16.5" customHeight="1">
      <c r="A836" s="236">
        <f t="shared" si="18"/>
        <v>7</v>
      </c>
      <c r="B836" s="200">
        <v>2120110</v>
      </c>
      <c r="C836" s="200" t="s">
        <v>699</v>
      </c>
      <c r="D836" s="237">
        <v>0</v>
      </c>
      <c r="E836" s="237">
        <f>_xlfn.XLOOKUP(B:B,Sheet1!B:B,Sheet1!D:D,0)</f>
        <v>0</v>
      </c>
      <c r="F836" s="238"/>
    </row>
    <row r="837" spans="1:6" ht="16.5" customHeight="1">
      <c r="A837" s="236">
        <f t="shared" si="18"/>
        <v>7</v>
      </c>
      <c r="B837" s="200">
        <v>2120199</v>
      </c>
      <c r="C837" s="200" t="s">
        <v>700</v>
      </c>
      <c r="D837" s="237">
        <v>0</v>
      </c>
      <c r="E837" s="237">
        <f>_xlfn.XLOOKUP(B:B,Sheet1!B:B,Sheet1!D:D,0)</f>
        <v>0</v>
      </c>
      <c r="F837" s="238"/>
    </row>
    <row r="838" spans="1:6" ht="16.5" customHeight="1">
      <c r="A838" s="236">
        <f t="shared" si="18"/>
        <v>5</v>
      </c>
      <c r="B838" s="200">
        <v>21202</v>
      </c>
      <c r="C838" s="194" t="s">
        <v>701</v>
      </c>
      <c r="D838" s="237">
        <f>D839</f>
        <v>787</v>
      </c>
      <c r="E838" s="237">
        <f>_xlfn.XLOOKUP(B:B,Sheet1!B:B,Sheet1!D:D,0)</f>
        <v>1106.31</v>
      </c>
      <c r="F838" s="238">
        <f>E838/D838-1</f>
        <v>0.4057306226175348</v>
      </c>
    </row>
    <row r="839" spans="1:6" ht="16.5" customHeight="1">
      <c r="A839" s="236">
        <f aca="true" t="shared" si="20" ref="A839:A902">LEN(B839)</f>
        <v>7</v>
      </c>
      <c r="B839" s="200">
        <v>2120201</v>
      </c>
      <c r="C839" s="200" t="s">
        <v>702</v>
      </c>
      <c r="D839" s="237">
        <v>787</v>
      </c>
      <c r="E839" s="237">
        <f>_xlfn.XLOOKUP(B:B,Sheet1!B:B,Sheet1!D:D,0)</f>
        <v>1106.31</v>
      </c>
      <c r="F839" s="238">
        <f>E839/D839-1</f>
        <v>0.4057306226175348</v>
      </c>
    </row>
    <row r="840" spans="1:6" ht="16.5" customHeight="1">
      <c r="A840" s="236">
        <f t="shared" si="20"/>
        <v>5</v>
      </c>
      <c r="B840" s="200">
        <v>21203</v>
      </c>
      <c r="C840" s="194" t="s">
        <v>703</v>
      </c>
      <c r="D840" s="237">
        <f>SUM(D841:D842)</f>
        <v>981</v>
      </c>
      <c r="E840" s="237">
        <f>_xlfn.XLOOKUP(B:B,Sheet1!B:B,Sheet1!D:D,0)</f>
        <v>1653.71</v>
      </c>
      <c r="F840" s="238">
        <f>E840/D840-1</f>
        <v>0.6857390417940876</v>
      </c>
    </row>
    <row r="841" spans="1:6" ht="16.5" customHeight="1">
      <c r="A841" s="236">
        <f t="shared" si="20"/>
        <v>7</v>
      </c>
      <c r="B841" s="200">
        <v>2120303</v>
      </c>
      <c r="C841" s="200" t="s">
        <v>704</v>
      </c>
      <c r="D841" s="237">
        <v>20</v>
      </c>
      <c r="E841" s="237">
        <f>_xlfn.XLOOKUP(B:B,Sheet1!B:B,Sheet1!D:D,0)</f>
        <v>0</v>
      </c>
      <c r="F841" s="238">
        <f>E841/D841-1</f>
        <v>-1</v>
      </c>
    </row>
    <row r="842" spans="1:6" ht="16.5" customHeight="1">
      <c r="A842" s="236">
        <f t="shared" si="20"/>
        <v>7</v>
      </c>
      <c r="B842" s="200">
        <v>2120399</v>
      </c>
      <c r="C842" s="200" t="s">
        <v>705</v>
      </c>
      <c r="D842" s="237">
        <v>961</v>
      </c>
      <c r="E842" s="237">
        <f>_xlfn.XLOOKUP(B:B,Sheet1!B:B,Sheet1!D:D,0)</f>
        <v>1653.71</v>
      </c>
      <c r="F842" s="238">
        <f aca="true" t="shared" si="21" ref="F842:F905">E842/D842-1</f>
        <v>0.7208220603537983</v>
      </c>
    </row>
    <row r="843" spans="1:6" ht="16.5" customHeight="1">
      <c r="A843" s="236">
        <f t="shared" si="20"/>
        <v>5</v>
      </c>
      <c r="B843" s="200">
        <v>21205</v>
      </c>
      <c r="C843" s="194" t="s">
        <v>706</v>
      </c>
      <c r="D843" s="237">
        <f aca="true" t="shared" si="22" ref="D843:D847">D844</f>
        <v>4258</v>
      </c>
      <c r="E843" s="237">
        <f>_xlfn.XLOOKUP(B:B,Sheet1!B:B,Sheet1!D:D,0)</f>
        <v>5077.67</v>
      </c>
      <c r="F843" s="238">
        <f t="shared" si="21"/>
        <v>0.19250117426021607</v>
      </c>
    </row>
    <row r="844" spans="1:6" ht="16.5" customHeight="1">
      <c r="A844" s="236">
        <f t="shared" si="20"/>
        <v>7</v>
      </c>
      <c r="B844" s="200">
        <v>2120501</v>
      </c>
      <c r="C844" s="200" t="s">
        <v>707</v>
      </c>
      <c r="D844" s="237">
        <v>4258</v>
      </c>
      <c r="E844" s="237">
        <f>_xlfn.XLOOKUP(B:B,Sheet1!B:B,Sheet1!D:D,0)</f>
        <v>5077.67</v>
      </c>
      <c r="F844" s="238">
        <f t="shared" si="21"/>
        <v>0.19250117426021607</v>
      </c>
    </row>
    <row r="845" spans="1:6" ht="16.5" customHeight="1">
      <c r="A845" s="236">
        <f t="shared" si="20"/>
        <v>5</v>
      </c>
      <c r="B845" s="200">
        <v>21206</v>
      </c>
      <c r="C845" s="194" t="s">
        <v>708</v>
      </c>
      <c r="D845" s="237">
        <f t="shared" si="22"/>
        <v>50</v>
      </c>
      <c r="E845" s="237">
        <f>_xlfn.XLOOKUP(B:B,Sheet1!B:B,Sheet1!D:D,0)</f>
        <v>100</v>
      </c>
      <c r="F845" s="238">
        <f t="shared" si="21"/>
        <v>1</v>
      </c>
    </row>
    <row r="846" spans="1:6" ht="16.5" customHeight="1">
      <c r="A846" s="236">
        <f t="shared" si="20"/>
        <v>7</v>
      </c>
      <c r="B846" s="200">
        <v>2120601</v>
      </c>
      <c r="C846" s="200" t="s">
        <v>709</v>
      </c>
      <c r="D846" s="237">
        <v>50</v>
      </c>
      <c r="E846" s="237">
        <f>_xlfn.XLOOKUP(B:B,Sheet1!B:B,Sheet1!D:D,0)</f>
        <v>100</v>
      </c>
      <c r="F846" s="238">
        <f t="shared" si="21"/>
        <v>1</v>
      </c>
    </row>
    <row r="847" spans="1:6" ht="16.5" customHeight="1">
      <c r="A847" s="236">
        <f t="shared" si="20"/>
        <v>5</v>
      </c>
      <c r="B847" s="200">
        <v>21299</v>
      </c>
      <c r="C847" s="194" t="s">
        <v>710</v>
      </c>
      <c r="D847" s="237">
        <f t="shared" si="22"/>
        <v>649</v>
      </c>
      <c r="E847" s="237">
        <f>_xlfn.XLOOKUP(B:B,Sheet1!B:B,Sheet1!D:D,0)</f>
        <v>75.84</v>
      </c>
      <c r="F847" s="238">
        <f t="shared" si="21"/>
        <v>-0.8831432973805855</v>
      </c>
    </row>
    <row r="848" spans="1:6" ht="16.5" customHeight="1">
      <c r="A848" s="236">
        <f t="shared" si="20"/>
        <v>7</v>
      </c>
      <c r="B848" s="200">
        <v>2129999</v>
      </c>
      <c r="C848" s="200" t="s">
        <v>711</v>
      </c>
      <c r="D848" s="237">
        <v>649</v>
      </c>
      <c r="E848" s="237">
        <f>_xlfn.XLOOKUP(B:B,Sheet1!B:B,Sheet1!D:D,0)</f>
        <v>75.84</v>
      </c>
      <c r="F848" s="238">
        <f t="shared" si="21"/>
        <v>-0.8831432973805855</v>
      </c>
    </row>
    <row r="849" spans="1:6" ht="16.5" customHeight="1">
      <c r="A849" s="236">
        <f t="shared" si="20"/>
        <v>3</v>
      </c>
      <c r="B849" s="200">
        <v>213</v>
      </c>
      <c r="C849" s="239" t="s">
        <v>712</v>
      </c>
      <c r="D849" s="237">
        <f>SUM(D850,D876,D901,D929,D940,D947,D954,D957)</f>
        <v>97357</v>
      </c>
      <c r="E849" s="237">
        <f>_xlfn.XLOOKUP(B:B,Sheet1!B:B,Sheet1!D:D,0)</f>
        <v>62958.3</v>
      </c>
      <c r="F849" s="238">
        <f t="shared" si="21"/>
        <v>-0.35332539005926633</v>
      </c>
    </row>
    <row r="850" spans="1:6" ht="16.5" customHeight="1">
      <c r="A850" s="236">
        <f t="shared" si="20"/>
        <v>5</v>
      </c>
      <c r="B850" s="200">
        <v>21301</v>
      </c>
      <c r="C850" s="194" t="s">
        <v>713</v>
      </c>
      <c r="D850" s="237">
        <f>SUM(D851:D875)</f>
        <v>33212</v>
      </c>
      <c r="E850" s="237">
        <f>_xlfn.XLOOKUP(B:B,Sheet1!B:B,Sheet1!D:D,0)</f>
        <v>5780.55</v>
      </c>
      <c r="F850" s="238">
        <f t="shared" si="21"/>
        <v>-0.8259499578465614</v>
      </c>
    </row>
    <row r="851" spans="1:6" ht="16.5" customHeight="1">
      <c r="A851" s="236">
        <f t="shared" si="20"/>
        <v>7</v>
      </c>
      <c r="B851" s="200">
        <v>2130101</v>
      </c>
      <c r="C851" s="200" t="s">
        <v>81</v>
      </c>
      <c r="D851" s="237">
        <v>3747</v>
      </c>
      <c r="E851" s="237">
        <f>_xlfn.XLOOKUP(B:B,Sheet1!B:B,Sheet1!D:D,0)</f>
        <v>3999.55</v>
      </c>
      <c r="F851" s="238">
        <f t="shared" si="21"/>
        <v>0.06740058713637587</v>
      </c>
    </row>
    <row r="852" spans="1:6" ht="16.5" customHeight="1">
      <c r="A852" s="236">
        <f t="shared" si="20"/>
        <v>7</v>
      </c>
      <c r="B852" s="200">
        <v>2130102</v>
      </c>
      <c r="C852" s="200" t="s">
        <v>82</v>
      </c>
      <c r="D852" s="237">
        <v>495</v>
      </c>
      <c r="E852" s="237">
        <f>_xlfn.XLOOKUP(B:B,Sheet1!B:B,Sheet1!D:D,0)</f>
        <v>1364.72</v>
      </c>
      <c r="F852" s="238">
        <f t="shared" si="21"/>
        <v>1.757010101010101</v>
      </c>
    </row>
    <row r="853" spans="1:6" ht="16.5" customHeight="1">
      <c r="A853" s="236">
        <f t="shared" si="20"/>
        <v>7</v>
      </c>
      <c r="B853" s="200">
        <v>2130103</v>
      </c>
      <c r="C853" s="200" t="s">
        <v>83</v>
      </c>
      <c r="D853" s="237">
        <v>0</v>
      </c>
      <c r="E853" s="237">
        <f>_xlfn.XLOOKUP(B:B,Sheet1!B:B,Sheet1!D:D,0)</f>
        <v>0</v>
      </c>
      <c r="F853" s="238"/>
    </row>
    <row r="854" spans="1:6" ht="16.5" customHeight="1">
      <c r="A854" s="236">
        <f t="shared" si="20"/>
        <v>7</v>
      </c>
      <c r="B854" s="200">
        <v>2130104</v>
      </c>
      <c r="C854" s="200" t="s">
        <v>90</v>
      </c>
      <c r="D854" s="237">
        <v>66</v>
      </c>
      <c r="E854" s="237">
        <f>_xlfn.XLOOKUP(B:B,Sheet1!B:B,Sheet1!D:D,0)</f>
        <v>0</v>
      </c>
      <c r="F854" s="238">
        <f t="shared" si="21"/>
        <v>-1</v>
      </c>
    </row>
    <row r="855" spans="1:6" ht="16.5" customHeight="1">
      <c r="A855" s="236">
        <f t="shared" si="20"/>
        <v>7</v>
      </c>
      <c r="B855" s="200">
        <v>2130105</v>
      </c>
      <c r="C855" s="200" t="s">
        <v>714</v>
      </c>
      <c r="D855" s="237">
        <v>59</v>
      </c>
      <c r="E855" s="237">
        <f>_xlfn.XLOOKUP(B:B,Sheet1!B:B,Sheet1!D:D,0)</f>
        <v>0</v>
      </c>
      <c r="F855" s="238">
        <f t="shared" si="21"/>
        <v>-1</v>
      </c>
    </row>
    <row r="856" spans="1:6" ht="16.5" customHeight="1">
      <c r="A856" s="236">
        <f t="shared" si="20"/>
        <v>7</v>
      </c>
      <c r="B856" s="200">
        <v>2130106</v>
      </c>
      <c r="C856" s="200" t="s">
        <v>715</v>
      </c>
      <c r="D856" s="237">
        <v>157</v>
      </c>
      <c r="E856" s="237">
        <f>_xlfn.XLOOKUP(B:B,Sheet1!B:B,Sheet1!D:D,0)</f>
        <v>0</v>
      </c>
      <c r="F856" s="238">
        <f t="shared" si="21"/>
        <v>-1</v>
      </c>
    </row>
    <row r="857" spans="1:6" ht="16.5" customHeight="1">
      <c r="A857" s="236">
        <f t="shared" si="20"/>
        <v>7</v>
      </c>
      <c r="B857" s="200">
        <v>2130108</v>
      </c>
      <c r="C857" s="200" t="s">
        <v>716</v>
      </c>
      <c r="D857" s="237">
        <v>752</v>
      </c>
      <c r="E857" s="237">
        <f>_xlfn.XLOOKUP(B:B,Sheet1!B:B,Sheet1!D:D,0)</f>
        <v>0</v>
      </c>
      <c r="F857" s="238">
        <f t="shared" si="21"/>
        <v>-1</v>
      </c>
    </row>
    <row r="858" spans="1:6" ht="16.5" customHeight="1">
      <c r="A858" s="236">
        <f t="shared" si="20"/>
        <v>7</v>
      </c>
      <c r="B858" s="200">
        <v>2130109</v>
      </c>
      <c r="C858" s="200" t="s">
        <v>717</v>
      </c>
      <c r="D858" s="237">
        <v>20</v>
      </c>
      <c r="E858" s="237">
        <f>_xlfn.XLOOKUP(B:B,Sheet1!B:B,Sheet1!D:D,0)</f>
        <v>0</v>
      </c>
      <c r="F858" s="238">
        <f t="shared" si="21"/>
        <v>-1</v>
      </c>
    </row>
    <row r="859" spans="1:6" ht="16.5" customHeight="1">
      <c r="A859" s="236">
        <f t="shared" si="20"/>
        <v>7</v>
      </c>
      <c r="B859" s="200">
        <v>2130110</v>
      </c>
      <c r="C859" s="200" t="s">
        <v>718</v>
      </c>
      <c r="D859" s="237">
        <v>3</v>
      </c>
      <c r="E859" s="237">
        <f>_xlfn.XLOOKUP(B:B,Sheet1!B:B,Sheet1!D:D,0)</f>
        <v>0</v>
      </c>
      <c r="F859" s="238">
        <f t="shared" si="21"/>
        <v>-1</v>
      </c>
    </row>
    <row r="860" spans="1:6" ht="16.5" customHeight="1">
      <c r="A860" s="236">
        <f t="shared" si="20"/>
        <v>7</v>
      </c>
      <c r="B860" s="200">
        <v>2130111</v>
      </c>
      <c r="C860" s="200" t="s">
        <v>719</v>
      </c>
      <c r="D860" s="237">
        <v>0</v>
      </c>
      <c r="E860" s="237">
        <f>_xlfn.XLOOKUP(B:B,Sheet1!B:B,Sheet1!D:D,0)</f>
        <v>0</v>
      </c>
      <c r="F860" s="238"/>
    </row>
    <row r="861" spans="1:6" ht="16.5" customHeight="1">
      <c r="A861" s="236">
        <f t="shared" si="20"/>
        <v>7</v>
      </c>
      <c r="B861" s="200">
        <v>2130112</v>
      </c>
      <c r="C861" s="200" t="s">
        <v>720</v>
      </c>
      <c r="D861" s="237">
        <v>0</v>
      </c>
      <c r="E861" s="237">
        <f>_xlfn.XLOOKUP(B:B,Sheet1!B:B,Sheet1!D:D,0)</f>
        <v>0</v>
      </c>
      <c r="F861" s="238"/>
    </row>
    <row r="862" spans="1:6" ht="16.5" customHeight="1">
      <c r="A862" s="236">
        <f t="shared" si="20"/>
        <v>7</v>
      </c>
      <c r="B862" s="200">
        <v>2130114</v>
      </c>
      <c r="C862" s="200" t="s">
        <v>721</v>
      </c>
      <c r="D862" s="237">
        <v>0</v>
      </c>
      <c r="E862" s="237">
        <f>_xlfn.XLOOKUP(B:B,Sheet1!B:B,Sheet1!D:D,0)</f>
        <v>0</v>
      </c>
      <c r="F862" s="238"/>
    </row>
    <row r="863" spans="1:6" ht="16.5" customHeight="1">
      <c r="A863" s="236">
        <f t="shared" si="20"/>
        <v>7</v>
      </c>
      <c r="B863" s="200">
        <v>2130119</v>
      </c>
      <c r="C863" s="200" t="s">
        <v>722</v>
      </c>
      <c r="D863" s="237">
        <v>9</v>
      </c>
      <c r="E863" s="237">
        <f>_xlfn.XLOOKUP(B:B,Sheet1!B:B,Sheet1!D:D,0)</f>
        <v>0</v>
      </c>
      <c r="F863" s="238">
        <f t="shared" si="21"/>
        <v>-1</v>
      </c>
    </row>
    <row r="864" spans="1:6" ht="16.5" customHeight="1">
      <c r="A864" s="236">
        <f t="shared" si="20"/>
        <v>7</v>
      </c>
      <c r="B864" s="200">
        <v>2130120</v>
      </c>
      <c r="C864" s="200" t="s">
        <v>723</v>
      </c>
      <c r="D864" s="237">
        <v>0</v>
      </c>
      <c r="E864" s="237">
        <f>_xlfn.XLOOKUP(B:B,Sheet1!B:B,Sheet1!D:D,0)</f>
        <v>0</v>
      </c>
      <c r="F864" s="238"/>
    </row>
    <row r="865" spans="1:6" ht="16.5" customHeight="1">
      <c r="A865" s="236">
        <f t="shared" si="20"/>
        <v>7</v>
      </c>
      <c r="B865" s="200">
        <v>2130121</v>
      </c>
      <c r="C865" s="200" t="s">
        <v>724</v>
      </c>
      <c r="D865" s="237">
        <v>1207</v>
      </c>
      <c r="E865" s="237">
        <f>_xlfn.XLOOKUP(B:B,Sheet1!B:B,Sheet1!D:D,0)</f>
        <v>0</v>
      </c>
      <c r="F865" s="238">
        <f t="shared" si="21"/>
        <v>-1</v>
      </c>
    </row>
    <row r="866" spans="1:6" ht="16.5" customHeight="1">
      <c r="A866" s="236">
        <f t="shared" si="20"/>
        <v>7</v>
      </c>
      <c r="B866" s="200">
        <v>2130122</v>
      </c>
      <c r="C866" s="200" t="s">
        <v>725</v>
      </c>
      <c r="D866" s="237">
        <v>12545</v>
      </c>
      <c r="E866" s="237">
        <f>_xlfn.XLOOKUP(B:B,Sheet1!B:B,Sheet1!D:D,0)</f>
        <v>0</v>
      </c>
      <c r="F866" s="238">
        <f t="shared" si="21"/>
        <v>-1</v>
      </c>
    </row>
    <row r="867" spans="1:6" ht="16.5" customHeight="1">
      <c r="A867" s="236">
        <f t="shared" si="20"/>
        <v>7</v>
      </c>
      <c r="B867" s="200">
        <v>2130124</v>
      </c>
      <c r="C867" s="200" t="s">
        <v>726</v>
      </c>
      <c r="D867" s="237">
        <v>980</v>
      </c>
      <c r="E867" s="237">
        <f>_xlfn.XLOOKUP(B:B,Sheet1!B:B,Sheet1!D:D,0)</f>
        <v>0</v>
      </c>
      <c r="F867" s="238">
        <f t="shared" si="21"/>
        <v>-1</v>
      </c>
    </row>
    <row r="868" spans="1:6" ht="16.5" customHeight="1">
      <c r="A868" s="236">
        <f t="shared" si="20"/>
        <v>7</v>
      </c>
      <c r="B868" s="200">
        <v>2130125</v>
      </c>
      <c r="C868" s="200" t="s">
        <v>727</v>
      </c>
      <c r="D868" s="237">
        <v>307</v>
      </c>
      <c r="E868" s="237">
        <f>_xlfn.XLOOKUP(B:B,Sheet1!B:B,Sheet1!D:D,0)</f>
        <v>0</v>
      </c>
      <c r="F868" s="238">
        <f t="shared" si="21"/>
        <v>-1</v>
      </c>
    </row>
    <row r="869" spans="1:6" ht="16.5" customHeight="1">
      <c r="A869" s="236">
        <f t="shared" si="20"/>
        <v>7</v>
      </c>
      <c r="B869" s="200">
        <v>2130126</v>
      </c>
      <c r="C869" s="200" t="s">
        <v>728</v>
      </c>
      <c r="D869" s="237">
        <v>1315</v>
      </c>
      <c r="E869" s="237">
        <f>_xlfn.XLOOKUP(B:B,Sheet1!B:B,Sheet1!D:D,0)</f>
        <v>0</v>
      </c>
      <c r="F869" s="238">
        <f t="shared" si="21"/>
        <v>-1</v>
      </c>
    </row>
    <row r="870" spans="1:6" ht="16.5" customHeight="1">
      <c r="A870" s="236">
        <f t="shared" si="20"/>
        <v>7</v>
      </c>
      <c r="B870" s="200">
        <v>2130135</v>
      </c>
      <c r="C870" s="200" t="s">
        <v>729</v>
      </c>
      <c r="D870" s="237">
        <v>824</v>
      </c>
      <c r="E870" s="237">
        <f>_xlfn.XLOOKUP(B:B,Sheet1!B:B,Sheet1!D:D,0)</f>
        <v>0</v>
      </c>
      <c r="F870" s="238">
        <f t="shared" si="21"/>
        <v>-1</v>
      </c>
    </row>
    <row r="871" spans="1:6" ht="16.5" customHeight="1">
      <c r="A871" s="236">
        <f t="shared" si="20"/>
        <v>7</v>
      </c>
      <c r="B871" s="200">
        <v>2130142</v>
      </c>
      <c r="C871" s="200" t="s">
        <v>730</v>
      </c>
      <c r="D871" s="237">
        <v>0</v>
      </c>
      <c r="E871" s="237">
        <f>_xlfn.XLOOKUP(B:B,Sheet1!B:B,Sheet1!D:D,0)</f>
        <v>0</v>
      </c>
      <c r="F871" s="238"/>
    </row>
    <row r="872" spans="1:6" ht="16.5" customHeight="1">
      <c r="A872" s="236">
        <f t="shared" si="20"/>
        <v>7</v>
      </c>
      <c r="B872" s="200">
        <v>2130148</v>
      </c>
      <c r="C872" s="200" t="s">
        <v>731</v>
      </c>
      <c r="D872" s="237">
        <v>182</v>
      </c>
      <c r="E872" s="237">
        <f>_xlfn.XLOOKUP(B:B,Sheet1!B:B,Sheet1!D:D,0)</f>
        <v>0</v>
      </c>
      <c r="F872" s="238">
        <f t="shared" si="21"/>
        <v>-1</v>
      </c>
    </row>
    <row r="873" spans="1:6" ht="16.5" customHeight="1">
      <c r="A873" s="236">
        <f t="shared" si="20"/>
        <v>7</v>
      </c>
      <c r="B873" s="200">
        <v>2130152</v>
      </c>
      <c r="C873" s="200" t="s">
        <v>732</v>
      </c>
      <c r="D873" s="237">
        <v>0</v>
      </c>
      <c r="E873" s="237">
        <f>_xlfn.XLOOKUP(B:B,Sheet1!B:B,Sheet1!D:D,0)</f>
        <v>0</v>
      </c>
      <c r="F873" s="238"/>
    </row>
    <row r="874" spans="1:6" ht="16.5" customHeight="1">
      <c r="A874" s="236">
        <f t="shared" si="20"/>
        <v>7</v>
      </c>
      <c r="B874" s="200">
        <v>2130153</v>
      </c>
      <c r="C874" s="200" t="s">
        <v>733</v>
      </c>
      <c r="D874" s="237">
        <v>2433</v>
      </c>
      <c r="E874" s="237">
        <f>_xlfn.XLOOKUP(B:B,Sheet1!B:B,Sheet1!D:D,0)</f>
        <v>0</v>
      </c>
      <c r="F874" s="238">
        <f t="shared" si="21"/>
        <v>-1</v>
      </c>
    </row>
    <row r="875" spans="1:6" ht="16.5" customHeight="1">
      <c r="A875" s="236">
        <f t="shared" si="20"/>
        <v>7</v>
      </c>
      <c r="B875" s="200">
        <v>2130199</v>
      </c>
      <c r="C875" s="200" t="s">
        <v>734</v>
      </c>
      <c r="D875" s="237">
        <v>8111</v>
      </c>
      <c r="E875" s="237">
        <f>_xlfn.XLOOKUP(B:B,Sheet1!B:B,Sheet1!D:D,0)</f>
        <v>416.28</v>
      </c>
      <c r="F875" s="238">
        <f t="shared" si="21"/>
        <v>-0.9486771051658242</v>
      </c>
    </row>
    <row r="876" spans="1:6" ht="16.5" customHeight="1">
      <c r="A876" s="236">
        <f t="shared" si="20"/>
        <v>5</v>
      </c>
      <c r="B876" s="200">
        <v>21302</v>
      </c>
      <c r="C876" s="194" t="s">
        <v>735</v>
      </c>
      <c r="D876" s="237">
        <f>SUM(D877:D900)</f>
        <v>8125</v>
      </c>
      <c r="E876" s="237">
        <f>_xlfn.XLOOKUP(B:B,Sheet1!B:B,Sheet1!D:D,0)</f>
        <v>3365.49</v>
      </c>
      <c r="F876" s="238">
        <f t="shared" si="21"/>
        <v>-0.5857858461538461</v>
      </c>
    </row>
    <row r="877" spans="1:6" ht="16.5" customHeight="1">
      <c r="A877" s="236">
        <f t="shared" si="20"/>
        <v>7</v>
      </c>
      <c r="B877" s="200">
        <v>2130201</v>
      </c>
      <c r="C877" s="200" t="s">
        <v>81</v>
      </c>
      <c r="D877" s="237">
        <v>2233</v>
      </c>
      <c r="E877" s="237">
        <f>_xlfn.XLOOKUP(B:B,Sheet1!B:B,Sheet1!D:D,0)</f>
        <v>3065.99</v>
      </c>
      <c r="F877" s="238">
        <f t="shared" si="21"/>
        <v>0.3730362740707567</v>
      </c>
    </row>
    <row r="878" spans="1:6" ht="16.5" customHeight="1">
      <c r="A878" s="236">
        <f t="shared" si="20"/>
        <v>7</v>
      </c>
      <c r="B878" s="200">
        <v>2130202</v>
      </c>
      <c r="C878" s="200" t="s">
        <v>82</v>
      </c>
      <c r="D878" s="237">
        <v>429</v>
      </c>
      <c r="E878" s="237">
        <f>_xlfn.XLOOKUP(B:B,Sheet1!B:B,Sheet1!D:D,0)</f>
        <v>299.5</v>
      </c>
      <c r="F878" s="238">
        <f t="shared" si="21"/>
        <v>-0.3018648018648019</v>
      </c>
    </row>
    <row r="879" spans="1:6" ht="16.5" customHeight="1">
      <c r="A879" s="236">
        <f t="shared" si="20"/>
        <v>7</v>
      </c>
      <c r="B879" s="200">
        <v>2130203</v>
      </c>
      <c r="C879" s="200" t="s">
        <v>83</v>
      </c>
      <c r="D879" s="237">
        <v>0</v>
      </c>
      <c r="E879" s="237">
        <f>_xlfn.XLOOKUP(B:B,Sheet1!B:B,Sheet1!D:D,0)</f>
        <v>0</v>
      </c>
      <c r="F879" s="238"/>
    </row>
    <row r="880" spans="1:6" ht="16.5" customHeight="1">
      <c r="A880" s="236">
        <f t="shared" si="20"/>
        <v>7</v>
      </c>
      <c r="B880" s="200">
        <v>2130204</v>
      </c>
      <c r="C880" s="200" t="s">
        <v>736</v>
      </c>
      <c r="D880" s="237">
        <v>0</v>
      </c>
      <c r="E880" s="237">
        <f>_xlfn.XLOOKUP(B:B,Sheet1!B:B,Sheet1!D:D,0)</f>
        <v>0</v>
      </c>
      <c r="F880" s="238"/>
    </row>
    <row r="881" spans="1:6" ht="16.5" customHeight="1">
      <c r="A881" s="236">
        <f t="shared" si="20"/>
        <v>7</v>
      </c>
      <c r="B881" s="200">
        <v>2130205</v>
      </c>
      <c r="C881" s="200" t="s">
        <v>737</v>
      </c>
      <c r="D881" s="237">
        <v>1398</v>
      </c>
      <c r="E881" s="237">
        <f>_xlfn.XLOOKUP(B:B,Sheet1!B:B,Sheet1!D:D,0)</f>
        <v>0</v>
      </c>
      <c r="F881" s="238">
        <f t="shared" si="21"/>
        <v>-1</v>
      </c>
    </row>
    <row r="882" spans="1:6" ht="16.5" customHeight="1">
      <c r="A882" s="236">
        <f t="shared" si="20"/>
        <v>7</v>
      </c>
      <c r="B882" s="200">
        <v>2130206</v>
      </c>
      <c r="C882" s="200" t="s">
        <v>738</v>
      </c>
      <c r="D882" s="237">
        <v>0</v>
      </c>
      <c r="E882" s="237">
        <f>_xlfn.XLOOKUP(B:B,Sheet1!B:B,Sheet1!D:D,0)</f>
        <v>0</v>
      </c>
      <c r="F882" s="238"/>
    </row>
    <row r="883" spans="1:6" ht="16.5" customHeight="1">
      <c r="A883" s="236">
        <f t="shared" si="20"/>
        <v>7</v>
      </c>
      <c r="B883" s="200">
        <v>2130207</v>
      </c>
      <c r="C883" s="200" t="s">
        <v>739</v>
      </c>
      <c r="D883" s="237">
        <v>274</v>
      </c>
      <c r="E883" s="237">
        <f>_xlfn.XLOOKUP(B:B,Sheet1!B:B,Sheet1!D:D,0)</f>
        <v>0</v>
      </c>
      <c r="F883" s="238">
        <f t="shared" si="21"/>
        <v>-1</v>
      </c>
    </row>
    <row r="884" spans="1:6" ht="16.5" customHeight="1">
      <c r="A884" s="236">
        <f t="shared" si="20"/>
        <v>7</v>
      </c>
      <c r="B884" s="200">
        <v>2130209</v>
      </c>
      <c r="C884" s="200" t="s">
        <v>740</v>
      </c>
      <c r="D884" s="237">
        <v>1126</v>
      </c>
      <c r="E884" s="237">
        <f>_xlfn.XLOOKUP(B:B,Sheet1!B:B,Sheet1!D:D,0)</f>
        <v>0</v>
      </c>
      <c r="F884" s="238">
        <f t="shared" si="21"/>
        <v>-1</v>
      </c>
    </row>
    <row r="885" spans="1:6" ht="16.5" customHeight="1">
      <c r="A885" s="236">
        <f t="shared" si="20"/>
        <v>7</v>
      </c>
      <c r="B885" s="200">
        <v>2130210</v>
      </c>
      <c r="C885" s="200" t="s">
        <v>741</v>
      </c>
      <c r="D885" s="237">
        <v>0</v>
      </c>
      <c r="E885" s="237">
        <f>_xlfn.XLOOKUP(B:B,Sheet1!B:B,Sheet1!D:D,0)</f>
        <v>0</v>
      </c>
      <c r="F885" s="238"/>
    </row>
    <row r="886" spans="1:6" ht="16.5" customHeight="1">
      <c r="A886" s="236">
        <f t="shared" si="20"/>
        <v>7</v>
      </c>
      <c r="B886" s="200">
        <v>2130211</v>
      </c>
      <c r="C886" s="200" t="s">
        <v>742</v>
      </c>
      <c r="D886" s="237">
        <v>0</v>
      </c>
      <c r="E886" s="237">
        <f>_xlfn.XLOOKUP(B:B,Sheet1!B:B,Sheet1!D:D,0)</f>
        <v>0</v>
      </c>
      <c r="F886" s="238"/>
    </row>
    <row r="887" spans="1:6" ht="16.5" customHeight="1">
      <c r="A887" s="236">
        <f t="shared" si="20"/>
        <v>7</v>
      </c>
      <c r="B887" s="200">
        <v>2130212</v>
      </c>
      <c r="C887" s="200" t="s">
        <v>743</v>
      </c>
      <c r="D887" s="237">
        <v>253</v>
      </c>
      <c r="E887" s="237">
        <f>_xlfn.XLOOKUP(B:B,Sheet1!B:B,Sheet1!D:D,0)</f>
        <v>0</v>
      </c>
      <c r="F887" s="238">
        <f t="shared" si="21"/>
        <v>-1</v>
      </c>
    </row>
    <row r="888" spans="1:6" ht="16.5" customHeight="1">
      <c r="A888" s="236">
        <f t="shared" si="20"/>
        <v>7</v>
      </c>
      <c r="B888" s="200">
        <v>2130213</v>
      </c>
      <c r="C888" s="200" t="s">
        <v>744</v>
      </c>
      <c r="D888" s="237">
        <v>0</v>
      </c>
      <c r="E888" s="237">
        <f>_xlfn.XLOOKUP(B:B,Sheet1!B:B,Sheet1!D:D,0)</f>
        <v>0</v>
      </c>
      <c r="F888" s="238"/>
    </row>
    <row r="889" spans="1:6" ht="16.5" customHeight="1">
      <c r="A889" s="236">
        <f t="shared" si="20"/>
        <v>7</v>
      </c>
      <c r="B889" s="200">
        <v>2130217</v>
      </c>
      <c r="C889" s="200" t="s">
        <v>745</v>
      </c>
      <c r="D889" s="237">
        <v>0</v>
      </c>
      <c r="E889" s="237">
        <f>_xlfn.XLOOKUP(B:B,Sheet1!B:B,Sheet1!D:D,0)</f>
        <v>0</v>
      </c>
      <c r="F889" s="238"/>
    </row>
    <row r="890" spans="1:6" ht="16.5" customHeight="1">
      <c r="A890" s="236">
        <f t="shared" si="20"/>
        <v>7</v>
      </c>
      <c r="B890" s="200">
        <v>2130220</v>
      </c>
      <c r="C890" s="200" t="s">
        <v>746</v>
      </c>
      <c r="D890" s="237">
        <v>0</v>
      </c>
      <c r="E890" s="237">
        <f>_xlfn.XLOOKUP(B:B,Sheet1!B:B,Sheet1!D:D,0)</f>
        <v>0</v>
      </c>
      <c r="F890" s="238"/>
    </row>
    <row r="891" spans="1:6" ht="16.5" customHeight="1">
      <c r="A891" s="236">
        <f t="shared" si="20"/>
        <v>7</v>
      </c>
      <c r="B891" s="200">
        <v>2130221</v>
      </c>
      <c r="C891" s="200" t="s">
        <v>747</v>
      </c>
      <c r="D891" s="237">
        <v>100</v>
      </c>
      <c r="E891" s="237">
        <f>_xlfn.XLOOKUP(B:B,Sheet1!B:B,Sheet1!D:D,0)</f>
        <v>0</v>
      </c>
      <c r="F891" s="238">
        <f t="shared" si="21"/>
        <v>-1</v>
      </c>
    </row>
    <row r="892" spans="1:6" ht="16.5" customHeight="1">
      <c r="A892" s="236">
        <f t="shared" si="20"/>
        <v>7</v>
      </c>
      <c r="B892" s="200">
        <v>2130223</v>
      </c>
      <c r="C892" s="200" t="s">
        <v>748</v>
      </c>
      <c r="D892" s="237">
        <v>0</v>
      </c>
      <c r="E892" s="237">
        <f>_xlfn.XLOOKUP(B:B,Sheet1!B:B,Sheet1!D:D,0)</f>
        <v>0</v>
      </c>
      <c r="F892" s="238"/>
    </row>
    <row r="893" spans="1:6" ht="16.5" customHeight="1">
      <c r="A893" s="236">
        <f t="shared" si="20"/>
        <v>7</v>
      </c>
      <c r="B893" s="200">
        <v>2130226</v>
      </c>
      <c r="C893" s="200" t="s">
        <v>749</v>
      </c>
      <c r="D893" s="237">
        <v>0</v>
      </c>
      <c r="E893" s="237">
        <f>_xlfn.XLOOKUP(B:B,Sheet1!B:B,Sheet1!D:D,0)</f>
        <v>0</v>
      </c>
      <c r="F893" s="238"/>
    </row>
    <row r="894" spans="1:6" ht="16.5" customHeight="1">
      <c r="A894" s="236">
        <f t="shared" si="20"/>
        <v>7</v>
      </c>
      <c r="B894" s="200">
        <v>2130227</v>
      </c>
      <c r="C894" s="200" t="s">
        <v>750</v>
      </c>
      <c r="D894" s="237">
        <v>0</v>
      </c>
      <c r="E894" s="237">
        <f>_xlfn.XLOOKUP(B:B,Sheet1!B:B,Sheet1!D:D,0)</f>
        <v>0</v>
      </c>
      <c r="F894" s="238"/>
    </row>
    <row r="895" spans="1:6" ht="16.5" customHeight="1">
      <c r="A895" s="236">
        <f t="shared" si="20"/>
        <v>7</v>
      </c>
      <c r="B895" s="200">
        <v>2130232</v>
      </c>
      <c r="C895" s="200" t="s">
        <v>751</v>
      </c>
      <c r="D895" s="237">
        <v>0</v>
      </c>
      <c r="E895" s="237">
        <f>_xlfn.XLOOKUP(B:B,Sheet1!B:B,Sheet1!D:D,0)</f>
        <v>0</v>
      </c>
      <c r="F895" s="238"/>
    </row>
    <row r="896" spans="1:6" ht="16.5" customHeight="1">
      <c r="A896" s="236">
        <f t="shared" si="20"/>
        <v>7</v>
      </c>
      <c r="B896" s="200">
        <v>2130234</v>
      </c>
      <c r="C896" s="200" t="s">
        <v>752</v>
      </c>
      <c r="D896" s="237">
        <v>10</v>
      </c>
      <c r="E896" s="237">
        <f>_xlfn.XLOOKUP(B:B,Sheet1!B:B,Sheet1!D:D,0)</f>
        <v>0</v>
      </c>
      <c r="F896" s="238">
        <f t="shared" si="21"/>
        <v>-1</v>
      </c>
    </row>
    <row r="897" spans="1:6" ht="16.5" customHeight="1">
      <c r="A897" s="236">
        <f t="shared" si="20"/>
        <v>7</v>
      </c>
      <c r="B897" s="200">
        <v>2130235</v>
      </c>
      <c r="C897" s="200" t="s">
        <v>753</v>
      </c>
      <c r="D897" s="237">
        <v>0</v>
      </c>
      <c r="E897" s="237">
        <f>_xlfn.XLOOKUP(B:B,Sheet1!B:B,Sheet1!D:D,0)</f>
        <v>0</v>
      </c>
      <c r="F897" s="238"/>
    </row>
    <row r="898" spans="1:6" ht="16.5" customHeight="1">
      <c r="A898" s="236">
        <f t="shared" si="20"/>
        <v>7</v>
      </c>
      <c r="B898" s="200">
        <v>2130236</v>
      </c>
      <c r="C898" s="200" t="s">
        <v>754</v>
      </c>
      <c r="D898" s="237">
        <v>0</v>
      </c>
      <c r="E898" s="237">
        <f>_xlfn.XLOOKUP(B:B,Sheet1!B:B,Sheet1!D:D,0)</f>
        <v>0</v>
      </c>
      <c r="F898" s="238"/>
    </row>
    <row r="899" spans="1:6" ht="16.5" customHeight="1">
      <c r="A899" s="236">
        <f t="shared" si="20"/>
        <v>7</v>
      </c>
      <c r="B899" s="200">
        <v>2130237</v>
      </c>
      <c r="C899" s="200" t="s">
        <v>720</v>
      </c>
      <c r="D899" s="237">
        <v>0</v>
      </c>
      <c r="E899" s="237">
        <f>_xlfn.XLOOKUP(B:B,Sheet1!B:B,Sheet1!D:D,0)</f>
        <v>0</v>
      </c>
      <c r="F899" s="238"/>
    </row>
    <row r="900" spans="1:6" ht="16.5" customHeight="1">
      <c r="A900" s="236">
        <f t="shared" si="20"/>
        <v>7</v>
      </c>
      <c r="B900" s="200">
        <v>2130299</v>
      </c>
      <c r="C900" s="200" t="s">
        <v>755</v>
      </c>
      <c r="D900" s="237">
        <v>2302</v>
      </c>
      <c r="E900" s="237">
        <f>_xlfn.XLOOKUP(B:B,Sheet1!B:B,Sheet1!D:D,0)</f>
        <v>0</v>
      </c>
      <c r="F900" s="238">
        <f t="shared" si="21"/>
        <v>-1</v>
      </c>
    </row>
    <row r="901" spans="1:6" ht="16.5" customHeight="1">
      <c r="A901" s="236">
        <f t="shared" si="20"/>
        <v>5</v>
      </c>
      <c r="B901" s="200">
        <v>21303</v>
      </c>
      <c r="C901" s="194" t="s">
        <v>756</v>
      </c>
      <c r="D901" s="237">
        <f>SUM(D902:D928)</f>
        <v>17733</v>
      </c>
      <c r="E901" s="237">
        <f>_xlfn.XLOOKUP(B:B,Sheet1!B:B,Sheet1!D:D,0)</f>
        <v>5214.04</v>
      </c>
      <c r="F901" s="238">
        <f t="shared" si="21"/>
        <v>-0.705969661083855</v>
      </c>
    </row>
    <row r="902" spans="1:6" ht="16.5" customHeight="1">
      <c r="A902" s="236">
        <f t="shared" si="20"/>
        <v>7</v>
      </c>
      <c r="B902" s="200">
        <v>2130301</v>
      </c>
      <c r="C902" s="200" t="s">
        <v>81</v>
      </c>
      <c r="D902" s="237">
        <v>3639</v>
      </c>
      <c r="E902" s="237">
        <f>_xlfn.XLOOKUP(B:B,Sheet1!B:B,Sheet1!D:D,0)</f>
        <v>4082.02</v>
      </c>
      <c r="F902" s="238">
        <f t="shared" si="21"/>
        <v>0.12174223687826324</v>
      </c>
    </row>
    <row r="903" spans="1:6" ht="16.5" customHeight="1">
      <c r="A903" s="236">
        <f aca="true" t="shared" si="23" ref="A903:A966">LEN(B903)</f>
        <v>7</v>
      </c>
      <c r="B903" s="200">
        <v>2130302</v>
      </c>
      <c r="C903" s="200" t="s">
        <v>82</v>
      </c>
      <c r="D903" s="237">
        <v>541</v>
      </c>
      <c r="E903" s="237">
        <f>_xlfn.XLOOKUP(B:B,Sheet1!B:B,Sheet1!D:D,0)</f>
        <v>1132.02</v>
      </c>
      <c r="F903" s="238">
        <f t="shared" si="21"/>
        <v>1.0924584103512016</v>
      </c>
    </row>
    <row r="904" spans="1:6" ht="16.5" customHeight="1">
      <c r="A904" s="236">
        <f t="shared" si="23"/>
        <v>7</v>
      </c>
      <c r="B904" s="200">
        <v>2130303</v>
      </c>
      <c r="C904" s="200" t="s">
        <v>83</v>
      </c>
      <c r="D904" s="237">
        <v>29</v>
      </c>
      <c r="E904" s="237">
        <f>_xlfn.XLOOKUP(B:B,Sheet1!B:B,Sheet1!D:D,0)</f>
        <v>0</v>
      </c>
      <c r="F904" s="238">
        <f t="shared" si="21"/>
        <v>-1</v>
      </c>
    </row>
    <row r="905" spans="1:6" ht="16.5" customHeight="1">
      <c r="A905" s="236">
        <f t="shared" si="23"/>
        <v>7</v>
      </c>
      <c r="B905" s="200">
        <v>2130304</v>
      </c>
      <c r="C905" s="200" t="s">
        <v>757</v>
      </c>
      <c r="D905" s="237">
        <v>0</v>
      </c>
      <c r="E905" s="237">
        <f>_xlfn.XLOOKUP(B:B,Sheet1!B:B,Sheet1!D:D,0)</f>
        <v>0</v>
      </c>
      <c r="F905" s="238"/>
    </row>
    <row r="906" spans="1:6" ht="16.5" customHeight="1">
      <c r="A906" s="236">
        <f t="shared" si="23"/>
        <v>7</v>
      </c>
      <c r="B906" s="200">
        <v>2130305</v>
      </c>
      <c r="C906" s="200" t="s">
        <v>758</v>
      </c>
      <c r="D906" s="237">
        <v>2757</v>
      </c>
      <c r="E906" s="237">
        <f>_xlfn.XLOOKUP(B:B,Sheet1!B:B,Sheet1!D:D,0)</f>
        <v>0</v>
      </c>
      <c r="F906" s="238">
        <f aca="true" t="shared" si="24" ref="F906:F969">E906/D906-1</f>
        <v>-1</v>
      </c>
    </row>
    <row r="907" spans="1:6" ht="16.5" customHeight="1">
      <c r="A907" s="236">
        <f t="shared" si="23"/>
        <v>7</v>
      </c>
      <c r="B907" s="200">
        <v>2130306</v>
      </c>
      <c r="C907" s="200" t="s">
        <v>759</v>
      </c>
      <c r="D907" s="237">
        <v>749</v>
      </c>
      <c r="E907" s="237">
        <f>_xlfn.XLOOKUP(B:B,Sheet1!B:B,Sheet1!D:D,0)</f>
        <v>0</v>
      </c>
      <c r="F907" s="238">
        <f t="shared" si="24"/>
        <v>-1</v>
      </c>
    </row>
    <row r="908" spans="1:6" ht="16.5" customHeight="1">
      <c r="A908" s="236">
        <f t="shared" si="23"/>
        <v>7</v>
      </c>
      <c r="B908" s="200">
        <v>2130307</v>
      </c>
      <c r="C908" s="200" t="s">
        <v>760</v>
      </c>
      <c r="D908" s="237">
        <v>0</v>
      </c>
      <c r="E908" s="237">
        <f>_xlfn.XLOOKUP(B:B,Sheet1!B:B,Sheet1!D:D,0)</f>
        <v>0</v>
      </c>
      <c r="F908" s="238"/>
    </row>
    <row r="909" spans="1:6" ht="16.5" customHeight="1">
      <c r="A909" s="236">
        <f t="shared" si="23"/>
        <v>7</v>
      </c>
      <c r="B909" s="200">
        <v>2130308</v>
      </c>
      <c r="C909" s="200" t="s">
        <v>761</v>
      </c>
      <c r="D909" s="237">
        <v>0</v>
      </c>
      <c r="E909" s="237">
        <f>_xlfn.XLOOKUP(B:B,Sheet1!B:B,Sheet1!D:D,0)</f>
        <v>0</v>
      </c>
      <c r="F909" s="238"/>
    </row>
    <row r="910" spans="1:6" ht="16.5" customHeight="1">
      <c r="A910" s="236">
        <f t="shared" si="23"/>
        <v>7</v>
      </c>
      <c r="B910" s="200">
        <v>2130309</v>
      </c>
      <c r="C910" s="200" t="s">
        <v>762</v>
      </c>
      <c r="D910" s="237">
        <v>0</v>
      </c>
      <c r="E910" s="237">
        <f>_xlfn.XLOOKUP(B:B,Sheet1!B:B,Sheet1!D:D,0)</f>
        <v>0</v>
      </c>
      <c r="F910" s="238"/>
    </row>
    <row r="911" spans="1:6" ht="16.5" customHeight="1">
      <c r="A911" s="236">
        <f t="shared" si="23"/>
        <v>7</v>
      </c>
      <c r="B911" s="200">
        <v>2130310</v>
      </c>
      <c r="C911" s="200" t="s">
        <v>763</v>
      </c>
      <c r="D911" s="237">
        <v>0</v>
      </c>
      <c r="E911" s="237">
        <f>_xlfn.XLOOKUP(B:B,Sheet1!B:B,Sheet1!D:D,0)</f>
        <v>0</v>
      </c>
      <c r="F911" s="238"/>
    </row>
    <row r="912" spans="1:6" ht="16.5" customHeight="1">
      <c r="A912" s="236">
        <f t="shared" si="23"/>
        <v>7</v>
      </c>
      <c r="B912" s="200">
        <v>2130311</v>
      </c>
      <c r="C912" s="200" t="s">
        <v>764</v>
      </c>
      <c r="D912" s="237">
        <v>0</v>
      </c>
      <c r="E912" s="237">
        <f>_xlfn.XLOOKUP(B:B,Sheet1!B:B,Sheet1!D:D,0)</f>
        <v>0</v>
      </c>
      <c r="F912" s="238"/>
    </row>
    <row r="913" spans="1:6" ht="16.5" customHeight="1">
      <c r="A913" s="236">
        <f t="shared" si="23"/>
        <v>7</v>
      </c>
      <c r="B913" s="200">
        <v>2130312</v>
      </c>
      <c r="C913" s="200" t="s">
        <v>765</v>
      </c>
      <c r="D913" s="237">
        <v>0</v>
      </c>
      <c r="E913" s="237">
        <f>_xlfn.XLOOKUP(B:B,Sheet1!B:B,Sheet1!D:D,0)</f>
        <v>0</v>
      </c>
      <c r="F913" s="238"/>
    </row>
    <row r="914" spans="1:6" ht="16.5" customHeight="1">
      <c r="A914" s="236">
        <f t="shared" si="23"/>
        <v>7</v>
      </c>
      <c r="B914" s="200">
        <v>2130313</v>
      </c>
      <c r="C914" s="200" t="s">
        <v>766</v>
      </c>
      <c r="D914" s="237">
        <v>16</v>
      </c>
      <c r="E914" s="237">
        <f>_xlfn.XLOOKUP(B:B,Sheet1!B:B,Sheet1!D:D,0)</f>
        <v>0</v>
      </c>
      <c r="F914" s="238">
        <f t="shared" si="24"/>
        <v>-1</v>
      </c>
    </row>
    <row r="915" spans="1:6" ht="16.5" customHeight="1">
      <c r="A915" s="236">
        <f t="shared" si="23"/>
        <v>7</v>
      </c>
      <c r="B915" s="200">
        <v>2130314</v>
      </c>
      <c r="C915" s="200" t="s">
        <v>767</v>
      </c>
      <c r="D915" s="237">
        <v>70</v>
      </c>
      <c r="E915" s="237">
        <f>_xlfn.XLOOKUP(B:B,Sheet1!B:B,Sheet1!D:D,0)</f>
        <v>0</v>
      </c>
      <c r="F915" s="238">
        <f t="shared" si="24"/>
        <v>-1</v>
      </c>
    </row>
    <row r="916" spans="1:6" ht="16.5" customHeight="1">
      <c r="A916" s="236">
        <f t="shared" si="23"/>
        <v>7</v>
      </c>
      <c r="B916" s="200">
        <v>2130315</v>
      </c>
      <c r="C916" s="200" t="s">
        <v>768</v>
      </c>
      <c r="D916" s="237">
        <v>0</v>
      </c>
      <c r="E916" s="237">
        <f>_xlfn.XLOOKUP(B:B,Sheet1!B:B,Sheet1!D:D,0)</f>
        <v>0</v>
      </c>
      <c r="F916" s="238"/>
    </row>
    <row r="917" spans="1:6" ht="16.5" customHeight="1">
      <c r="A917" s="236">
        <f t="shared" si="23"/>
        <v>7</v>
      </c>
      <c r="B917" s="200">
        <v>2130316</v>
      </c>
      <c r="C917" s="200" t="s">
        <v>769</v>
      </c>
      <c r="D917" s="237">
        <v>5563</v>
      </c>
      <c r="E917" s="237">
        <f>_xlfn.XLOOKUP(B:B,Sheet1!B:B,Sheet1!D:D,0)</f>
        <v>0</v>
      </c>
      <c r="F917" s="238">
        <f t="shared" si="24"/>
        <v>-1</v>
      </c>
    </row>
    <row r="918" spans="1:6" ht="16.5" customHeight="1">
      <c r="A918" s="236">
        <f t="shared" si="23"/>
        <v>7</v>
      </c>
      <c r="B918" s="200">
        <v>2130317</v>
      </c>
      <c r="C918" s="200" t="s">
        <v>770</v>
      </c>
      <c r="D918" s="237">
        <v>0</v>
      </c>
      <c r="E918" s="237">
        <f>_xlfn.XLOOKUP(B:B,Sheet1!B:B,Sheet1!D:D,0)</f>
        <v>0</v>
      </c>
      <c r="F918" s="238"/>
    </row>
    <row r="919" spans="1:6" ht="16.5" customHeight="1">
      <c r="A919" s="236">
        <f t="shared" si="23"/>
        <v>7</v>
      </c>
      <c r="B919" s="200">
        <v>2130318</v>
      </c>
      <c r="C919" s="200" t="s">
        <v>771</v>
      </c>
      <c r="D919" s="237">
        <v>0</v>
      </c>
      <c r="E919" s="237">
        <f>_xlfn.XLOOKUP(B:B,Sheet1!B:B,Sheet1!D:D,0)</f>
        <v>0</v>
      </c>
      <c r="F919" s="238"/>
    </row>
    <row r="920" spans="1:6" ht="16.5" customHeight="1">
      <c r="A920" s="236">
        <f t="shared" si="23"/>
        <v>7</v>
      </c>
      <c r="B920" s="200">
        <v>2130319</v>
      </c>
      <c r="C920" s="200" t="s">
        <v>772</v>
      </c>
      <c r="D920" s="237">
        <v>186</v>
      </c>
      <c r="E920" s="237">
        <f>_xlfn.XLOOKUP(B:B,Sheet1!B:B,Sheet1!D:D,0)</f>
        <v>0</v>
      </c>
      <c r="F920" s="238">
        <f t="shared" si="24"/>
        <v>-1</v>
      </c>
    </row>
    <row r="921" spans="1:6" ht="16.5" customHeight="1">
      <c r="A921" s="236">
        <f t="shared" si="23"/>
        <v>7</v>
      </c>
      <c r="B921" s="200">
        <v>2130321</v>
      </c>
      <c r="C921" s="200" t="s">
        <v>773</v>
      </c>
      <c r="D921" s="237">
        <v>2164</v>
      </c>
      <c r="E921" s="237">
        <f>_xlfn.XLOOKUP(B:B,Sheet1!B:B,Sheet1!D:D,0)</f>
        <v>0</v>
      </c>
      <c r="F921" s="238">
        <f t="shared" si="24"/>
        <v>-1</v>
      </c>
    </row>
    <row r="922" spans="1:6" ht="16.5" customHeight="1">
      <c r="A922" s="236">
        <f t="shared" si="23"/>
        <v>7</v>
      </c>
      <c r="B922" s="200">
        <v>2130322</v>
      </c>
      <c r="C922" s="200" t="s">
        <v>774</v>
      </c>
      <c r="D922" s="237">
        <v>0</v>
      </c>
      <c r="E922" s="237">
        <f>_xlfn.XLOOKUP(B:B,Sheet1!B:B,Sheet1!D:D,0)</f>
        <v>0</v>
      </c>
      <c r="F922" s="238"/>
    </row>
    <row r="923" spans="1:6" ht="16.5" customHeight="1">
      <c r="A923" s="236">
        <f t="shared" si="23"/>
        <v>7</v>
      </c>
      <c r="B923" s="200">
        <v>2130333</v>
      </c>
      <c r="C923" s="200" t="s">
        <v>748</v>
      </c>
      <c r="D923" s="237">
        <v>0</v>
      </c>
      <c r="E923" s="237">
        <f>_xlfn.XLOOKUP(B:B,Sheet1!B:B,Sheet1!D:D,0)</f>
        <v>0</v>
      </c>
      <c r="F923" s="238"/>
    </row>
    <row r="924" spans="1:6" ht="16.5" customHeight="1">
      <c r="A924" s="236">
        <f t="shared" si="23"/>
        <v>7</v>
      </c>
      <c r="B924" s="200">
        <v>2130334</v>
      </c>
      <c r="C924" s="200" t="s">
        <v>775</v>
      </c>
      <c r="D924" s="237">
        <v>0</v>
      </c>
      <c r="E924" s="237">
        <f>_xlfn.XLOOKUP(B:B,Sheet1!B:B,Sheet1!D:D,0)</f>
        <v>0</v>
      </c>
      <c r="F924" s="238"/>
    </row>
    <row r="925" spans="1:6" ht="16.5" customHeight="1">
      <c r="A925" s="236">
        <f t="shared" si="23"/>
        <v>7</v>
      </c>
      <c r="B925" s="200">
        <v>2130335</v>
      </c>
      <c r="C925" s="200" t="s">
        <v>776</v>
      </c>
      <c r="D925" s="237">
        <v>844</v>
      </c>
      <c r="E925" s="237">
        <f>_xlfn.XLOOKUP(B:B,Sheet1!B:B,Sheet1!D:D,0)</f>
        <v>0</v>
      </c>
      <c r="F925" s="238">
        <f t="shared" si="24"/>
        <v>-1</v>
      </c>
    </row>
    <row r="926" spans="1:6" ht="16.5" customHeight="1">
      <c r="A926" s="236">
        <f t="shared" si="23"/>
        <v>7</v>
      </c>
      <c r="B926" s="200">
        <v>2130336</v>
      </c>
      <c r="C926" s="200" t="s">
        <v>777</v>
      </c>
      <c r="D926" s="237">
        <v>0</v>
      </c>
      <c r="E926" s="237">
        <f>_xlfn.XLOOKUP(B:B,Sheet1!B:B,Sheet1!D:D,0)</f>
        <v>0</v>
      </c>
      <c r="F926" s="238"/>
    </row>
    <row r="927" spans="1:6" ht="16.5" customHeight="1">
      <c r="A927" s="236">
        <f t="shared" si="23"/>
        <v>7</v>
      </c>
      <c r="B927" s="200">
        <v>2130337</v>
      </c>
      <c r="C927" s="200" t="s">
        <v>778</v>
      </c>
      <c r="D927" s="237">
        <v>0</v>
      </c>
      <c r="E927" s="237">
        <f>_xlfn.XLOOKUP(B:B,Sheet1!B:B,Sheet1!D:D,0)</f>
        <v>0</v>
      </c>
      <c r="F927" s="238"/>
    </row>
    <row r="928" spans="1:6" ht="16.5" customHeight="1">
      <c r="A928" s="236">
        <f t="shared" si="23"/>
        <v>7</v>
      </c>
      <c r="B928" s="200">
        <v>2130399</v>
      </c>
      <c r="C928" s="200" t="s">
        <v>779</v>
      </c>
      <c r="D928" s="237">
        <v>1175</v>
      </c>
      <c r="E928" s="237">
        <f>_xlfn.XLOOKUP(B:B,Sheet1!B:B,Sheet1!D:D,0)</f>
        <v>0</v>
      </c>
      <c r="F928" s="238">
        <f t="shared" si="24"/>
        <v>-1</v>
      </c>
    </row>
    <row r="929" spans="1:6" ht="16.5" customHeight="1">
      <c r="A929" s="236">
        <f t="shared" si="23"/>
        <v>5</v>
      </c>
      <c r="B929" s="200">
        <v>21305</v>
      </c>
      <c r="C929" s="194" t="s">
        <v>780</v>
      </c>
      <c r="D929" s="237">
        <f>SUM(D930:D939)</f>
        <v>10713</v>
      </c>
      <c r="E929" s="237">
        <f>_xlfn.XLOOKUP(B:B,Sheet1!B:B,Sheet1!D:D,0)</f>
        <v>2197.84</v>
      </c>
      <c r="F929" s="238">
        <f t="shared" si="24"/>
        <v>-0.7948436479044152</v>
      </c>
    </row>
    <row r="930" spans="1:6" ht="16.5" customHeight="1">
      <c r="A930" s="236">
        <f t="shared" si="23"/>
        <v>7</v>
      </c>
      <c r="B930" s="200">
        <v>2130501</v>
      </c>
      <c r="C930" s="200" t="s">
        <v>81</v>
      </c>
      <c r="D930" s="237">
        <v>215</v>
      </c>
      <c r="E930" s="237">
        <f>_xlfn.XLOOKUP(B:B,Sheet1!B:B,Sheet1!D:D,0)</f>
        <v>255.74</v>
      </c>
      <c r="F930" s="238">
        <f t="shared" si="24"/>
        <v>0.18948837209302338</v>
      </c>
    </row>
    <row r="931" spans="1:6" ht="16.5" customHeight="1">
      <c r="A931" s="236">
        <f t="shared" si="23"/>
        <v>7</v>
      </c>
      <c r="B931" s="200">
        <v>2130502</v>
      </c>
      <c r="C931" s="200" t="s">
        <v>82</v>
      </c>
      <c r="D931" s="237">
        <v>3966</v>
      </c>
      <c r="E931" s="237">
        <f>_xlfn.XLOOKUP(B:B,Sheet1!B:B,Sheet1!D:D,0)</f>
        <v>1942.1</v>
      </c>
      <c r="F931" s="238">
        <f t="shared" si="24"/>
        <v>-0.5103126575895109</v>
      </c>
    </row>
    <row r="932" spans="1:6" ht="16.5" customHeight="1">
      <c r="A932" s="236">
        <f t="shared" si="23"/>
        <v>7</v>
      </c>
      <c r="B932" s="200">
        <v>2130503</v>
      </c>
      <c r="C932" s="200" t="s">
        <v>83</v>
      </c>
      <c r="D932" s="237">
        <v>0</v>
      </c>
      <c r="E932" s="237">
        <f>_xlfn.XLOOKUP(B:B,Sheet1!B:B,Sheet1!D:D,0)</f>
        <v>0</v>
      </c>
      <c r="F932" s="238"/>
    </row>
    <row r="933" spans="1:6" ht="16.5" customHeight="1">
      <c r="A933" s="236">
        <f t="shared" si="23"/>
        <v>7</v>
      </c>
      <c r="B933" s="200">
        <v>2130504</v>
      </c>
      <c r="C933" s="200" t="s">
        <v>781</v>
      </c>
      <c r="D933" s="237">
        <v>20</v>
      </c>
      <c r="E933" s="237">
        <f>_xlfn.XLOOKUP(B:B,Sheet1!B:B,Sheet1!D:D,0)</f>
        <v>0</v>
      </c>
      <c r="F933" s="238">
        <f t="shared" si="24"/>
        <v>-1</v>
      </c>
    </row>
    <row r="934" spans="1:6" ht="16.5" customHeight="1">
      <c r="A934" s="236">
        <f t="shared" si="23"/>
        <v>7</v>
      </c>
      <c r="B934" s="200">
        <v>2130505</v>
      </c>
      <c r="C934" s="200" t="s">
        <v>782</v>
      </c>
      <c r="D934" s="237">
        <v>0</v>
      </c>
      <c r="E934" s="237">
        <f>_xlfn.XLOOKUP(B:B,Sheet1!B:B,Sheet1!D:D,0)</f>
        <v>0</v>
      </c>
      <c r="F934" s="238"/>
    </row>
    <row r="935" spans="1:6" ht="16.5" customHeight="1">
      <c r="A935" s="236">
        <f t="shared" si="23"/>
        <v>7</v>
      </c>
      <c r="B935" s="200">
        <v>2130506</v>
      </c>
      <c r="C935" s="200" t="s">
        <v>783</v>
      </c>
      <c r="D935" s="237">
        <v>0</v>
      </c>
      <c r="E935" s="237">
        <f>_xlfn.XLOOKUP(B:B,Sheet1!B:B,Sheet1!D:D,0)</f>
        <v>0</v>
      </c>
      <c r="F935" s="238"/>
    </row>
    <row r="936" spans="1:6" ht="16.5" customHeight="1">
      <c r="A936" s="236">
        <f t="shared" si="23"/>
        <v>7</v>
      </c>
      <c r="B936" s="200">
        <v>2130507</v>
      </c>
      <c r="C936" s="200" t="s">
        <v>784</v>
      </c>
      <c r="D936" s="237">
        <v>0</v>
      </c>
      <c r="E936" s="237">
        <f>_xlfn.XLOOKUP(B:B,Sheet1!B:B,Sheet1!D:D,0)</f>
        <v>0</v>
      </c>
      <c r="F936" s="238"/>
    </row>
    <row r="937" spans="1:6" ht="16.5" customHeight="1">
      <c r="A937" s="236">
        <f t="shared" si="23"/>
        <v>7</v>
      </c>
      <c r="B937" s="200">
        <v>2130508</v>
      </c>
      <c r="C937" s="200" t="s">
        <v>785</v>
      </c>
      <c r="D937" s="237">
        <v>0</v>
      </c>
      <c r="E937" s="237">
        <f>_xlfn.XLOOKUP(B:B,Sheet1!B:B,Sheet1!D:D,0)</f>
        <v>0</v>
      </c>
      <c r="F937" s="238"/>
    </row>
    <row r="938" spans="1:6" ht="16.5" customHeight="1">
      <c r="A938" s="236">
        <f t="shared" si="23"/>
        <v>7</v>
      </c>
      <c r="B938" s="200">
        <v>2130550</v>
      </c>
      <c r="C938" s="200" t="s">
        <v>786</v>
      </c>
      <c r="D938" s="237">
        <v>0</v>
      </c>
      <c r="E938" s="237">
        <f>_xlfn.XLOOKUP(B:B,Sheet1!B:B,Sheet1!D:D,0)</f>
        <v>0</v>
      </c>
      <c r="F938" s="238"/>
    </row>
    <row r="939" spans="1:6" ht="16.5" customHeight="1">
      <c r="A939" s="236">
        <f t="shared" si="23"/>
        <v>7</v>
      </c>
      <c r="B939" s="200">
        <v>2130599</v>
      </c>
      <c r="C939" s="200" t="s">
        <v>787</v>
      </c>
      <c r="D939" s="237">
        <v>6512</v>
      </c>
      <c r="E939" s="237">
        <f>_xlfn.XLOOKUP(B:B,Sheet1!B:B,Sheet1!D:D,0)</f>
        <v>0</v>
      </c>
      <c r="F939" s="238">
        <f t="shared" si="24"/>
        <v>-1</v>
      </c>
    </row>
    <row r="940" spans="1:6" ht="16.5" customHeight="1">
      <c r="A940" s="236">
        <f t="shared" si="23"/>
        <v>5</v>
      </c>
      <c r="B940" s="200">
        <v>21307</v>
      </c>
      <c r="C940" s="194" t="s">
        <v>788</v>
      </c>
      <c r="D940" s="237">
        <f>SUM(D941:D946)</f>
        <v>15949</v>
      </c>
      <c r="E940" s="237">
        <f>_xlfn.XLOOKUP(B:B,Sheet1!B:B,Sheet1!D:D,0)</f>
        <v>12931.2</v>
      </c>
      <c r="F940" s="238">
        <f t="shared" si="24"/>
        <v>-0.18921562480406295</v>
      </c>
    </row>
    <row r="941" spans="1:6" ht="16.5" customHeight="1">
      <c r="A941" s="236">
        <f t="shared" si="23"/>
        <v>7</v>
      </c>
      <c r="B941" s="200">
        <v>2130701</v>
      </c>
      <c r="C941" s="200" t="s">
        <v>789</v>
      </c>
      <c r="D941" s="237">
        <v>2344</v>
      </c>
      <c r="E941" s="237">
        <f>_xlfn.XLOOKUP(B:B,Sheet1!B:B,Sheet1!D:D,0)</f>
        <v>0</v>
      </c>
      <c r="F941" s="238">
        <f t="shared" si="24"/>
        <v>-1</v>
      </c>
    </row>
    <row r="942" spans="1:6" ht="16.5" customHeight="1">
      <c r="A942" s="236">
        <f t="shared" si="23"/>
        <v>7</v>
      </c>
      <c r="B942" s="200">
        <v>2130704</v>
      </c>
      <c r="C942" s="200" t="s">
        <v>790</v>
      </c>
      <c r="D942" s="237">
        <v>0</v>
      </c>
      <c r="E942" s="237">
        <f>_xlfn.XLOOKUP(B:B,Sheet1!B:B,Sheet1!D:D,0)</f>
        <v>0</v>
      </c>
      <c r="F942" s="238"/>
    </row>
    <row r="943" spans="1:6" ht="16.5" customHeight="1">
      <c r="A943" s="236">
        <f t="shared" si="23"/>
        <v>7</v>
      </c>
      <c r="B943" s="200">
        <v>2130705</v>
      </c>
      <c r="C943" s="200" t="s">
        <v>791</v>
      </c>
      <c r="D943" s="237">
        <v>8034</v>
      </c>
      <c r="E943" s="237">
        <f>_xlfn.XLOOKUP(B:B,Sheet1!B:B,Sheet1!D:D,0)</f>
        <v>10055</v>
      </c>
      <c r="F943" s="238">
        <f t="shared" si="24"/>
        <v>0.25155588747821755</v>
      </c>
    </row>
    <row r="944" spans="1:6" ht="16.5" customHeight="1">
      <c r="A944" s="236">
        <f t="shared" si="23"/>
        <v>7</v>
      </c>
      <c r="B944" s="200">
        <v>2130706</v>
      </c>
      <c r="C944" s="200" t="s">
        <v>792</v>
      </c>
      <c r="D944" s="237">
        <v>937</v>
      </c>
      <c r="E944" s="237">
        <f>_xlfn.XLOOKUP(B:B,Sheet1!B:B,Sheet1!D:D,0)</f>
        <v>0</v>
      </c>
      <c r="F944" s="238">
        <f t="shared" si="24"/>
        <v>-1</v>
      </c>
    </row>
    <row r="945" spans="1:6" ht="16.5" customHeight="1">
      <c r="A945" s="236">
        <f t="shared" si="23"/>
        <v>7</v>
      </c>
      <c r="B945" s="200">
        <v>2130707</v>
      </c>
      <c r="C945" s="200" t="s">
        <v>793</v>
      </c>
      <c r="D945" s="237">
        <v>272</v>
      </c>
      <c r="E945" s="237">
        <f>_xlfn.XLOOKUP(B:B,Sheet1!B:B,Sheet1!D:D,0)</f>
        <v>0</v>
      </c>
      <c r="F945" s="238">
        <f t="shared" si="24"/>
        <v>-1</v>
      </c>
    </row>
    <row r="946" spans="1:6" ht="16.5" customHeight="1">
      <c r="A946" s="236">
        <f t="shared" si="23"/>
        <v>7</v>
      </c>
      <c r="B946" s="200">
        <v>2130799</v>
      </c>
      <c r="C946" s="200" t="s">
        <v>794</v>
      </c>
      <c r="D946" s="237">
        <v>4362</v>
      </c>
      <c r="E946" s="237">
        <f>_xlfn.XLOOKUP(B:B,Sheet1!B:B,Sheet1!D:D,0)</f>
        <v>2876.2</v>
      </c>
      <c r="F946" s="238">
        <f t="shared" si="24"/>
        <v>-0.3406235671710225</v>
      </c>
    </row>
    <row r="947" spans="1:6" ht="16.5" customHeight="1">
      <c r="A947" s="236">
        <f t="shared" si="23"/>
        <v>5</v>
      </c>
      <c r="B947" s="200">
        <v>21308</v>
      </c>
      <c r="C947" s="194" t="s">
        <v>795</v>
      </c>
      <c r="D947" s="237">
        <f>SUM(D948:D953)</f>
        <v>6294</v>
      </c>
      <c r="E947" s="237">
        <f>_xlfn.XLOOKUP(B:B,Sheet1!B:B,Sheet1!D:D,0)</f>
        <v>0</v>
      </c>
      <c r="F947" s="238">
        <f t="shared" si="24"/>
        <v>-1</v>
      </c>
    </row>
    <row r="948" spans="1:6" ht="16.5" customHeight="1">
      <c r="A948" s="236">
        <f t="shared" si="23"/>
        <v>7</v>
      </c>
      <c r="B948" s="200">
        <v>2130801</v>
      </c>
      <c r="C948" s="200" t="s">
        <v>796</v>
      </c>
      <c r="D948" s="237">
        <v>0</v>
      </c>
      <c r="E948" s="237">
        <f>_xlfn.XLOOKUP(B:B,Sheet1!B:B,Sheet1!D:D,0)</f>
        <v>0</v>
      </c>
      <c r="F948" s="238"/>
    </row>
    <row r="949" spans="1:6" ht="16.5" customHeight="1">
      <c r="A949" s="236">
        <f t="shared" si="23"/>
        <v>7</v>
      </c>
      <c r="B949" s="200">
        <v>2130802</v>
      </c>
      <c r="C949" s="200" t="s">
        <v>797</v>
      </c>
      <c r="D949" s="237">
        <v>0</v>
      </c>
      <c r="E949" s="237">
        <f>_xlfn.XLOOKUP(B:B,Sheet1!B:B,Sheet1!D:D,0)</f>
        <v>0</v>
      </c>
      <c r="F949" s="238"/>
    </row>
    <row r="950" spans="1:6" ht="16.5" customHeight="1">
      <c r="A950" s="236">
        <f t="shared" si="23"/>
        <v>7</v>
      </c>
      <c r="B950" s="200">
        <v>2130803</v>
      </c>
      <c r="C950" s="200" t="s">
        <v>798</v>
      </c>
      <c r="D950" s="237">
        <v>5648</v>
      </c>
      <c r="E950" s="237">
        <f>_xlfn.XLOOKUP(B:B,Sheet1!B:B,Sheet1!D:D,0)</f>
        <v>0</v>
      </c>
      <c r="F950" s="238">
        <f t="shared" si="24"/>
        <v>-1</v>
      </c>
    </row>
    <row r="951" spans="1:6" ht="16.5" customHeight="1">
      <c r="A951" s="236">
        <f t="shared" si="23"/>
        <v>7</v>
      </c>
      <c r="B951" s="200">
        <v>2130804</v>
      </c>
      <c r="C951" s="200" t="s">
        <v>799</v>
      </c>
      <c r="D951" s="237">
        <v>605</v>
      </c>
      <c r="E951" s="237">
        <f>_xlfn.XLOOKUP(B:B,Sheet1!B:B,Sheet1!D:D,0)</f>
        <v>0</v>
      </c>
      <c r="F951" s="238">
        <f t="shared" si="24"/>
        <v>-1</v>
      </c>
    </row>
    <row r="952" spans="1:6" ht="16.5" customHeight="1">
      <c r="A952" s="236">
        <f t="shared" si="23"/>
        <v>7</v>
      </c>
      <c r="B952" s="200">
        <v>2130805</v>
      </c>
      <c r="C952" s="200" t="s">
        <v>800</v>
      </c>
      <c r="D952" s="237">
        <v>0</v>
      </c>
      <c r="E952" s="237">
        <f>_xlfn.XLOOKUP(B:B,Sheet1!B:B,Sheet1!D:D,0)</f>
        <v>0</v>
      </c>
      <c r="F952" s="238"/>
    </row>
    <row r="953" spans="1:6" ht="16.5" customHeight="1">
      <c r="A953" s="236">
        <f t="shared" si="23"/>
        <v>7</v>
      </c>
      <c r="B953" s="200">
        <v>2130899</v>
      </c>
      <c r="C953" s="200" t="s">
        <v>801</v>
      </c>
      <c r="D953" s="237">
        <v>41</v>
      </c>
      <c r="E953" s="237">
        <f>_xlfn.XLOOKUP(B:B,Sheet1!B:B,Sheet1!D:D,0)</f>
        <v>0</v>
      </c>
      <c r="F953" s="238">
        <f t="shared" si="24"/>
        <v>-1</v>
      </c>
    </row>
    <row r="954" spans="1:6" ht="16.5" customHeight="1">
      <c r="A954" s="236">
        <f t="shared" si="23"/>
        <v>5</v>
      </c>
      <c r="B954" s="200">
        <v>21309</v>
      </c>
      <c r="C954" s="194" t="s">
        <v>802</v>
      </c>
      <c r="D954" s="237">
        <f>SUM(D955:D956)</f>
        <v>3127</v>
      </c>
      <c r="E954" s="237">
        <f>_xlfn.XLOOKUP(B:B,Sheet1!B:B,Sheet1!D:D,0)</f>
        <v>0</v>
      </c>
      <c r="F954" s="238">
        <f t="shared" si="24"/>
        <v>-1</v>
      </c>
    </row>
    <row r="955" spans="1:6" ht="16.5" customHeight="1">
      <c r="A955" s="236">
        <f t="shared" si="23"/>
        <v>7</v>
      </c>
      <c r="B955" s="200">
        <v>2130901</v>
      </c>
      <c r="C955" s="200" t="s">
        <v>803</v>
      </c>
      <c r="D955" s="237">
        <v>0</v>
      </c>
      <c r="E955" s="237">
        <f>_xlfn.XLOOKUP(B:B,Sheet1!B:B,Sheet1!D:D,0)</f>
        <v>0</v>
      </c>
      <c r="F955" s="238"/>
    </row>
    <row r="956" spans="1:6" ht="16.5" customHeight="1">
      <c r="A956" s="236">
        <f t="shared" si="23"/>
        <v>7</v>
      </c>
      <c r="B956" s="200">
        <v>2130999</v>
      </c>
      <c r="C956" s="200" t="s">
        <v>804</v>
      </c>
      <c r="D956" s="237">
        <v>3127</v>
      </c>
      <c r="E956" s="237">
        <f>_xlfn.XLOOKUP(B:B,Sheet1!B:B,Sheet1!D:D,0)</f>
        <v>0</v>
      </c>
      <c r="F956" s="238">
        <f t="shared" si="24"/>
        <v>-1</v>
      </c>
    </row>
    <row r="957" spans="1:6" ht="16.5" customHeight="1">
      <c r="A957" s="236">
        <f t="shared" si="23"/>
        <v>5</v>
      </c>
      <c r="B957" s="200">
        <v>21399</v>
      </c>
      <c r="C957" s="194" t="s">
        <v>805</v>
      </c>
      <c r="D957" s="237">
        <f>D958+D959</f>
        <v>2204</v>
      </c>
      <c r="E957" s="237">
        <f>_xlfn.XLOOKUP(B:B,Sheet1!B:B,Sheet1!D:D,0)</f>
        <v>33469.18</v>
      </c>
      <c r="F957" s="238">
        <f t="shared" si="24"/>
        <v>14.185653357531761</v>
      </c>
    </row>
    <row r="958" spans="1:6" ht="16.5" customHeight="1">
      <c r="A958" s="236">
        <f t="shared" si="23"/>
        <v>7</v>
      </c>
      <c r="B958" s="200">
        <v>2139901</v>
      </c>
      <c r="C958" s="200" t="s">
        <v>806</v>
      </c>
      <c r="D958" s="237">
        <v>0</v>
      </c>
      <c r="E958" s="237">
        <f>_xlfn.XLOOKUP(B:B,Sheet1!B:B,Sheet1!D:D,0)</f>
        <v>0</v>
      </c>
      <c r="F958" s="238"/>
    </row>
    <row r="959" spans="1:6" ht="16.5" customHeight="1">
      <c r="A959" s="236">
        <f t="shared" si="23"/>
        <v>7</v>
      </c>
      <c r="B959" s="200">
        <v>2139999</v>
      </c>
      <c r="C959" s="200" t="s">
        <v>807</v>
      </c>
      <c r="D959" s="237">
        <v>2204</v>
      </c>
      <c r="E959" s="237">
        <f>_xlfn.XLOOKUP(B:B,Sheet1!B:B,Sheet1!D:D,0)</f>
        <v>33469.18</v>
      </c>
      <c r="F959" s="238">
        <f t="shared" si="24"/>
        <v>14.185653357531761</v>
      </c>
    </row>
    <row r="960" spans="1:6" ht="16.5" customHeight="1">
      <c r="A960" s="236">
        <f t="shared" si="23"/>
        <v>3</v>
      </c>
      <c r="B960" s="200">
        <v>214</v>
      </c>
      <c r="C960" s="239" t="s">
        <v>808</v>
      </c>
      <c r="D960" s="237">
        <f>SUM(D961,D984,D994,D1004,D1009,D1016,D1021)</f>
        <v>13067</v>
      </c>
      <c r="E960" s="237">
        <f>_xlfn.XLOOKUP(B:B,Sheet1!B:B,Sheet1!D:D,0)</f>
        <v>7307.06</v>
      </c>
      <c r="F960" s="238">
        <f t="shared" si="24"/>
        <v>-0.4408004897834239</v>
      </c>
    </row>
    <row r="961" spans="1:6" ht="16.5" customHeight="1">
      <c r="A961" s="236">
        <f t="shared" si="23"/>
        <v>5</v>
      </c>
      <c r="B961" s="200">
        <v>21401</v>
      </c>
      <c r="C961" s="194" t="s">
        <v>809</v>
      </c>
      <c r="D961" s="237">
        <f>SUM(D962:D983)</f>
        <v>12787</v>
      </c>
      <c r="E961" s="237">
        <f>_xlfn.XLOOKUP(B:B,Sheet1!B:B,Sheet1!D:D,0)</f>
        <v>6967.06</v>
      </c>
      <c r="F961" s="238">
        <f t="shared" si="24"/>
        <v>-0.45514506921091735</v>
      </c>
    </row>
    <row r="962" spans="1:6" ht="16.5" customHeight="1">
      <c r="A962" s="236">
        <f t="shared" si="23"/>
        <v>7</v>
      </c>
      <c r="B962" s="200">
        <v>2140101</v>
      </c>
      <c r="C962" s="200" t="s">
        <v>81</v>
      </c>
      <c r="D962" s="237">
        <v>3564</v>
      </c>
      <c r="E962" s="237">
        <f>_xlfn.XLOOKUP(B:B,Sheet1!B:B,Sheet1!D:D,0)</f>
        <v>4801.72</v>
      </c>
      <c r="F962" s="238">
        <f t="shared" si="24"/>
        <v>0.347283950617284</v>
      </c>
    </row>
    <row r="963" spans="1:6" ht="16.5" customHeight="1">
      <c r="A963" s="236">
        <f t="shared" si="23"/>
        <v>7</v>
      </c>
      <c r="B963" s="200">
        <v>2140102</v>
      </c>
      <c r="C963" s="200" t="s">
        <v>82</v>
      </c>
      <c r="D963" s="237">
        <v>2473</v>
      </c>
      <c r="E963" s="237">
        <f>_xlfn.XLOOKUP(B:B,Sheet1!B:B,Sheet1!D:D,0)</f>
        <v>0</v>
      </c>
      <c r="F963" s="238">
        <f t="shared" si="24"/>
        <v>-1</v>
      </c>
    </row>
    <row r="964" spans="1:6" ht="16.5" customHeight="1">
      <c r="A964" s="236">
        <f t="shared" si="23"/>
        <v>7</v>
      </c>
      <c r="B964" s="200">
        <v>2140103</v>
      </c>
      <c r="C964" s="200" t="s">
        <v>83</v>
      </c>
      <c r="D964" s="237">
        <v>0</v>
      </c>
      <c r="E964" s="237">
        <f>_xlfn.XLOOKUP(B:B,Sheet1!B:B,Sheet1!D:D,0)</f>
        <v>0</v>
      </c>
      <c r="F964" s="238"/>
    </row>
    <row r="965" spans="1:6" ht="16.5" customHeight="1">
      <c r="A965" s="236">
        <f t="shared" si="23"/>
        <v>7</v>
      </c>
      <c r="B965" s="200">
        <v>2140104</v>
      </c>
      <c r="C965" s="200" t="s">
        <v>810</v>
      </c>
      <c r="D965" s="237">
        <v>4690</v>
      </c>
      <c r="E965" s="237">
        <f>_xlfn.XLOOKUP(B:B,Sheet1!B:B,Sheet1!D:D,0)</f>
        <v>994</v>
      </c>
      <c r="F965" s="238">
        <f t="shared" si="24"/>
        <v>-0.7880597014925373</v>
      </c>
    </row>
    <row r="966" spans="1:6" ht="16.5" customHeight="1">
      <c r="A966" s="236">
        <f t="shared" si="23"/>
        <v>7</v>
      </c>
      <c r="B966" s="200">
        <v>2140106</v>
      </c>
      <c r="C966" s="200" t="s">
        <v>811</v>
      </c>
      <c r="D966" s="237">
        <v>648</v>
      </c>
      <c r="E966" s="237">
        <f>_xlfn.XLOOKUP(B:B,Sheet1!B:B,Sheet1!D:D,0)</f>
        <v>1171.34</v>
      </c>
      <c r="F966" s="238">
        <f t="shared" si="24"/>
        <v>0.8076234567901233</v>
      </c>
    </row>
    <row r="967" spans="1:6" ht="16.5" customHeight="1">
      <c r="A967" s="236">
        <f aca="true" t="shared" si="25" ref="A967:A1030">LEN(B967)</f>
        <v>7</v>
      </c>
      <c r="B967" s="200">
        <v>2140109</v>
      </c>
      <c r="C967" s="200" t="s">
        <v>812</v>
      </c>
      <c r="D967" s="237">
        <v>0</v>
      </c>
      <c r="E967" s="237">
        <f>_xlfn.XLOOKUP(B:B,Sheet1!B:B,Sheet1!D:D,0)</f>
        <v>0</v>
      </c>
      <c r="F967" s="238"/>
    </row>
    <row r="968" spans="1:6" ht="16.5" customHeight="1">
      <c r="A968" s="236">
        <f t="shared" si="25"/>
        <v>7</v>
      </c>
      <c r="B968" s="200">
        <v>2140110</v>
      </c>
      <c r="C968" s="200" t="s">
        <v>813</v>
      </c>
      <c r="D968" s="237">
        <v>79</v>
      </c>
      <c r="E968" s="237">
        <f>_xlfn.XLOOKUP(B:B,Sheet1!B:B,Sheet1!D:D,0)</f>
        <v>0</v>
      </c>
      <c r="F968" s="238">
        <f t="shared" si="24"/>
        <v>-1</v>
      </c>
    </row>
    <row r="969" spans="1:6" ht="16.5" customHeight="1">
      <c r="A969" s="236">
        <f t="shared" si="25"/>
        <v>7</v>
      </c>
      <c r="B969" s="200">
        <v>2140111</v>
      </c>
      <c r="C969" s="200" t="s">
        <v>814</v>
      </c>
      <c r="D969" s="237">
        <v>0</v>
      </c>
      <c r="E969" s="237">
        <f>_xlfn.XLOOKUP(B:B,Sheet1!B:B,Sheet1!D:D,0)</f>
        <v>0</v>
      </c>
      <c r="F969" s="238"/>
    </row>
    <row r="970" spans="1:6" ht="16.5" customHeight="1">
      <c r="A970" s="236">
        <f t="shared" si="25"/>
        <v>7</v>
      </c>
      <c r="B970" s="200">
        <v>2140112</v>
      </c>
      <c r="C970" s="200" t="s">
        <v>815</v>
      </c>
      <c r="D970" s="237">
        <v>404</v>
      </c>
      <c r="E970" s="237">
        <f>_xlfn.XLOOKUP(B:B,Sheet1!B:B,Sheet1!D:D,0)</f>
        <v>0</v>
      </c>
      <c r="F970" s="238">
        <f>E970/D970-1</f>
        <v>-1</v>
      </c>
    </row>
    <row r="971" spans="1:6" ht="16.5" customHeight="1">
      <c r="A971" s="236">
        <f t="shared" si="25"/>
        <v>7</v>
      </c>
      <c r="B971" s="200">
        <v>2140114</v>
      </c>
      <c r="C971" s="200" t="s">
        <v>816</v>
      </c>
      <c r="D971" s="237">
        <v>0</v>
      </c>
      <c r="E971" s="237">
        <f>_xlfn.XLOOKUP(B:B,Sheet1!B:B,Sheet1!D:D,0)</f>
        <v>0</v>
      </c>
      <c r="F971" s="238"/>
    </row>
    <row r="972" spans="1:6" ht="16.5" customHeight="1">
      <c r="A972" s="236">
        <f t="shared" si="25"/>
        <v>7</v>
      </c>
      <c r="B972" s="200">
        <v>2140122</v>
      </c>
      <c r="C972" s="200" t="s">
        <v>817</v>
      </c>
      <c r="D972" s="237">
        <v>0</v>
      </c>
      <c r="E972" s="237">
        <f>_xlfn.XLOOKUP(B:B,Sheet1!B:B,Sheet1!D:D,0)</f>
        <v>0</v>
      </c>
      <c r="F972" s="238"/>
    </row>
    <row r="973" spans="1:6" ht="16.5" customHeight="1">
      <c r="A973" s="236">
        <f t="shared" si="25"/>
        <v>7</v>
      </c>
      <c r="B973" s="200">
        <v>2140123</v>
      </c>
      <c r="C973" s="200" t="s">
        <v>818</v>
      </c>
      <c r="D973" s="237">
        <v>0</v>
      </c>
      <c r="E973" s="237">
        <f>_xlfn.XLOOKUP(B:B,Sheet1!B:B,Sheet1!D:D,0)</f>
        <v>0</v>
      </c>
      <c r="F973" s="238"/>
    </row>
    <row r="974" spans="1:6" ht="16.5" customHeight="1">
      <c r="A974" s="236">
        <f t="shared" si="25"/>
        <v>7</v>
      </c>
      <c r="B974" s="200">
        <v>2140127</v>
      </c>
      <c r="C974" s="200" t="s">
        <v>819</v>
      </c>
      <c r="D974" s="237">
        <v>0</v>
      </c>
      <c r="E974" s="237">
        <f>_xlfn.XLOOKUP(B:B,Sheet1!B:B,Sheet1!D:D,0)</f>
        <v>0</v>
      </c>
      <c r="F974" s="238"/>
    </row>
    <row r="975" spans="1:6" ht="16.5" customHeight="1">
      <c r="A975" s="236">
        <f t="shared" si="25"/>
        <v>7</v>
      </c>
      <c r="B975" s="200">
        <v>2140128</v>
      </c>
      <c r="C975" s="200" t="s">
        <v>820</v>
      </c>
      <c r="D975" s="237">
        <v>0</v>
      </c>
      <c r="E975" s="237">
        <f>_xlfn.XLOOKUP(B:B,Sheet1!B:B,Sheet1!D:D,0)</f>
        <v>0</v>
      </c>
      <c r="F975" s="238"/>
    </row>
    <row r="976" spans="1:6" ht="16.5" customHeight="1">
      <c r="A976" s="236">
        <f t="shared" si="25"/>
        <v>7</v>
      </c>
      <c r="B976" s="200">
        <v>2140129</v>
      </c>
      <c r="C976" s="200" t="s">
        <v>821</v>
      </c>
      <c r="D976" s="237">
        <v>5</v>
      </c>
      <c r="E976" s="237">
        <f>_xlfn.XLOOKUP(B:B,Sheet1!B:B,Sheet1!D:D,0)</f>
        <v>0</v>
      </c>
      <c r="F976" s="238">
        <f>E976/D976-1</f>
        <v>-1</v>
      </c>
    </row>
    <row r="977" spans="1:6" ht="16.5" customHeight="1">
      <c r="A977" s="236">
        <f t="shared" si="25"/>
        <v>7</v>
      </c>
      <c r="B977" s="200">
        <v>2140130</v>
      </c>
      <c r="C977" s="200" t="s">
        <v>822</v>
      </c>
      <c r="D977" s="237">
        <v>0</v>
      </c>
      <c r="E977" s="237">
        <f>_xlfn.XLOOKUP(B:B,Sheet1!B:B,Sheet1!D:D,0)</f>
        <v>0</v>
      </c>
      <c r="F977" s="238"/>
    </row>
    <row r="978" spans="1:6" ht="16.5" customHeight="1">
      <c r="A978" s="236">
        <f t="shared" si="25"/>
        <v>7</v>
      </c>
      <c r="B978" s="200">
        <v>2140131</v>
      </c>
      <c r="C978" s="200" t="s">
        <v>823</v>
      </c>
      <c r="D978" s="237">
        <v>0</v>
      </c>
      <c r="E978" s="237">
        <f>_xlfn.XLOOKUP(B:B,Sheet1!B:B,Sheet1!D:D,0)</f>
        <v>0</v>
      </c>
      <c r="F978" s="238"/>
    </row>
    <row r="979" spans="1:6" ht="16.5" customHeight="1">
      <c r="A979" s="236">
        <f t="shared" si="25"/>
        <v>7</v>
      </c>
      <c r="B979" s="200">
        <v>2140133</v>
      </c>
      <c r="C979" s="200" t="s">
        <v>824</v>
      </c>
      <c r="D979" s="237">
        <v>0</v>
      </c>
      <c r="E979" s="237">
        <f>_xlfn.XLOOKUP(B:B,Sheet1!B:B,Sheet1!D:D,0)</f>
        <v>0</v>
      </c>
      <c r="F979" s="238"/>
    </row>
    <row r="980" spans="1:6" ht="16.5" customHeight="1">
      <c r="A980" s="236">
        <f t="shared" si="25"/>
        <v>7</v>
      </c>
      <c r="B980" s="200">
        <v>2140136</v>
      </c>
      <c r="C980" s="200" t="s">
        <v>825</v>
      </c>
      <c r="D980" s="237">
        <v>32</v>
      </c>
      <c r="E980" s="237">
        <f>_xlfn.XLOOKUP(B:B,Sheet1!B:B,Sheet1!D:D,0)</f>
        <v>0</v>
      </c>
      <c r="F980" s="238">
        <f>E980/D980-1</f>
        <v>-1</v>
      </c>
    </row>
    <row r="981" spans="1:6" ht="16.5" customHeight="1">
      <c r="A981" s="236">
        <f t="shared" si="25"/>
        <v>7</v>
      </c>
      <c r="B981" s="200">
        <v>2140138</v>
      </c>
      <c r="C981" s="200" t="s">
        <v>826</v>
      </c>
      <c r="D981" s="237">
        <v>0</v>
      </c>
      <c r="E981" s="237">
        <f>_xlfn.XLOOKUP(B:B,Sheet1!B:B,Sheet1!D:D,0)</f>
        <v>0</v>
      </c>
      <c r="F981" s="238"/>
    </row>
    <row r="982" spans="1:6" ht="16.5" customHeight="1">
      <c r="A982" s="236">
        <f t="shared" si="25"/>
        <v>7</v>
      </c>
      <c r="B982" s="200">
        <v>2140139</v>
      </c>
      <c r="C982" s="200" t="s">
        <v>827</v>
      </c>
      <c r="D982" s="237">
        <v>0</v>
      </c>
      <c r="E982" s="237">
        <f>_xlfn.XLOOKUP(B:B,Sheet1!B:B,Sheet1!D:D,0)</f>
        <v>0</v>
      </c>
      <c r="F982" s="238"/>
    </row>
    <row r="983" spans="1:6" ht="16.5" customHeight="1">
      <c r="A983" s="236">
        <f t="shared" si="25"/>
        <v>7</v>
      </c>
      <c r="B983" s="200">
        <v>2140199</v>
      </c>
      <c r="C983" s="200" t="s">
        <v>828</v>
      </c>
      <c r="D983" s="237">
        <v>892</v>
      </c>
      <c r="E983" s="237">
        <f>_xlfn.XLOOKUP(B:B,Sheet1!B:B,Sheet1!D:D,0)</f>
        <v>0</v>
      </c>
      <c r="F983" s="238">
        <f>E983/D983-1</f>
        <v>-1</v>
      </c>
    </row>
    <row r="984" spans="1:6" ht="16.5" customHeight="1">
      <c r="A984" s="236">
        <f t="shared" si="25"/>
        <v>5</v>
      </c>
      <c r="B984" s="200">
        <v>21402</v>
      </c>
      <c r="C984" s="194" t="s">
        <v>829</v>
      </c>
      <c r="D984" s="237">
        <f>SUM(D985:D993)</f>
        <v>0</v>
      </c>
      <c r="E984" s="237">
        <f>_xlfn.XLOOKUP(B:B,Sheet1!B:B,Sheet1!D:D,0)</f>
        <v>0</v>
      </c>
      <c r="F984" s="238"/>
    </row>
    <row r="985" spans="1:6" ht="16.5" customHeight="1">
      <c r="A985" s="236">
        <f t="shared" si="25"/>
        <v>7</v>
      </c>
      <c r="B985" s="200">
        <v>2140201</v>
      </c>
      <c r="C985" s="200" t="s">
        <v>81</v>
      </c>
      <c r="D985" s="237">
        <v>0</v>
      </c>
      <c r="E985" s="237">
        <f>_xlfn.XLOOKUP(B:B,Sheet1!B:B,Sheet1!D:D,0)</f>
        <v>0</v>
      </c>
      <c r="F985" s="238"/>
    </row>
    <row r="986" spans="1:6" ht="16.5" customHeight="1">
      <c r="A986" s="236">
        <f t="shared" si="25"/>
        <v>7</v>
      </c>
      <c r="B986" s="200">
        <v>2140202</v>
      </c>
      <c r="C986" s="200" t="s">
        <v>82</v>
      </c>
      <c r="D986" s="237">
        <v>0</v>
      </c>
      <c r="E986" s="237">
        <f>_xlfn.XLOOKUP(B:B,Sheet1!B:B,Sheet1!D:D,0)</f>
        <v>0</v>
      </c>
      <c r="F986" s="238"/>
    </row>
    <row r="987" spans="1:6" ht="16.5" customHeight="1">
      <c r="A987" s="236">
        <f t="shared" si="25"/>
        <v>7</v>
      </c>
      <c r="B987" s="200">
        <v>2140203</v>
      </c>
      <c r="C987" s="200" t="s">
        <v>83</v>
      </c>
      <c r="D987" s="237">
        <v>0</v>
      </c>
      <c r="E987" s="237">
        <f>_xlfn.XLOOKUP(B:B,Sheet1!B:B,Sheet1!D:D,0)</f>
        <v>0</v>
      </c>
      <c r="F987" s="238"/>
    </row>
    <row r="988" spans="1:6" ht="16.5" customHeight="1">
      <c r="A988" s="236">
        <f t="shared" si="25"/>
        <v>7</v>
      </c>
      <c r="B988" s="200">
        <v>2140204</v>
      </c>
      <c r="C988" s="200" t="s">
        <v>830</v>
      </c>
      <c r="D988" s="237">
        <v>0</v>
      </c>
      <c r="E988" s="237">
        <f>_xlfn.XLOOKUP(B:B,Sheet1!B:B,Sheet1!D:D,0)</f>
        <v>0</v>
      </c>
      <c r="F988" s="238"/>
    </row>
    <row r="989" spans="1:6" ht="16.5" customHeight="1">
      <c r="A989" s="236">
        <f t="shared" si="25"/>
        <v>7</v>
      </c>
      <c r="B989" s="200">
        <v>2140205</v>
      </c>
      <c r="C989" s="200" t="s">
        <v>831</v>
      </c>
      <c r="D989" s="237">
        <v>0</v>
      </c>
      <c r="E989" s="237">
        <f>_xlfn.XLOOKUP(B:B,Sheet1!B:B,Sheet1!D:D,0)</f>
        <v>0</v>
      </c>
      <c r="F989" s="238"/>
    </row>
    <row r="990" spans="1:6" ht="16.5" customHeight="1">
      <c r="A990" s="236">
        <f t="shared" si="25"/>
        <v>7</v>
      </c>
      <c r="B990" s="200">
        <v>2140206</v>
      </c>
      <c r="C990" s="200" t="s">
        <v>832</v>
      </c>
      <c r="D990" s="237">
        <v>0</v>
      </c>
      <c r="E990" s="237">
        <f>_xlfn.XLOOKUP(B:B,Sheet1!B:B,Sheet1!D:D,0)</f>
        <v>0</v>
      </c>
      <c r="F990" s="238"/>
    </row>
    <row r="991" spans="1:6" ht="16.5" customHeight="1">
      <c r="A991" s="236">
        <f t="shared" si="25"/>
        <v>7</v>
      </c>
      <c r="B991" s="200">
        <v>2140207</v>
      </c>
      <c r="C991" s="200" t="s">
        <v>833</v>
      </c>
      <c r="D991" s="237">
        <v>0</v>
      </c>
      <c r="E991" s="237">
        <f>_xlfn.XLOOKUP(B:B,Sheet1!B:B,Sheet1!D:D,0)</f>
        <v>0</v>
      </c>
      <c r="F991" s="238"/>
    </row>
    <row r="992" spans="1:6" ht="16.5" customHeight="1">
      <c r="A992" s="236">
        <f t="shared" si="25"/>
        <v>7</v>
      </c>
      <c r="B992" s="200">
        <v>2140208</v>
      </c>
      <c r="C992" s="200" t="s">
        <v>834</v>
      </c>
      <c r="D992" s="237">
        <v>0</v>
      </c>
      <c r="E992" s="237">
        <f>_xlfn.XLOOKUP(B:B,Sheet1!B:B,Sheet1!D:D,0)</f>
        <v>0</v>
      </c>
      <c r="F992" s="238"/>
    </row>
    <row r="993" spans="1:6" ht="16.5" customHeight="1">
      <c r="A993" s="236">
        <f t="shared" si="25"/>
        <v>7</v>
      </c>
      <c r="B993" s="200">
        <v>2140299</v>
      </c>
      <c r="C993" s="200" t="s">
        <v>835</v>
      </c>
      <c r="D993" s="237">
        <v>0</v>
      </c>
      <c r="E993" s="237">
        <f>_xlfn.XLOOKUP(B:B,Sheet1!B:B,Sheet1!D:D,0)</f>
        <v>0</v>
      </c>
      <c r="F993" s="238"/>
    </row>
    <row r="994" spans="1:6" ht="16.5" customHeight="1">
      <c r="A994" s="236">
        <f t="shared" si="25"/>
        <v>5</v>
      </c>
      <c r="B994" s="200">
        <v>21403</v>
      </c>
      <c r="C994" s="194" t="s">
        <v>836</v>
      </c>
      <c r="D994" s="237">
        <f>SUM(D995:D1003)</f>
        <v>0</v>
      </c>
      <c r="E994" s="237">
        <f>_xlfn.XLOOKUP(B:B,Sheet1!B:B,Sheet1!D:D,0)</f>
        <v>0</v>
      </c>
      <c r="F994" s="238"/>
    </row>
    <row r="995" spans="1:6" ht="16.5" customHeight="1">
      <c r="A995" s="236">
        <f t="shared" si="25"/>
        <v>7</v>
      </c>
      <c r="B995" s="200">
        <v>2140301</v>
      </c>
      <c r="C995" s="200" t="s">
        <v>81</v>
      </c>
      <c r="D995" s="237">
        <v>0</v>
      </c>
      <c r="E995" s="237">
        <f>_xlfn.XLOOKUP(B:B,Sheet1!B:B,Sheet1!D:D,0)</f>
        <v>0</v>
      </c>
      <c r="F995" s="238"/>
    </row>
    <row r="996" spans="1:6" ht="16.5" customHeight="1">
      <c r="A996" s="236">
        <f t="shared" si="25"/>
        <v>7</v>
      </c>
      <c r="B996" s="200">
        <v>2140302</v>
      </c>
      <c r="C996" s="200" t="s">
        <v>82</v>
      </c>
      <c r="D996" s="237">
        <v>0</v>
      </c>
      <c r="E996" s="237">
        <f>_xlfn.XLOOKUP(B:B,Sheet1!B:B,Sheet1!D:D,0)</f>
        <v>0</v>
      </c>
      <c r="F996" s="238"/>
    </row>
    <row r="997" spans="1:6" ht="16.5" customHeight="1">
      <c r="A997" s="236">
        <f t="shared" si="25"/>
        <v>7</v>
      </c>
      <c r="B997" s="200">
        <v>2140303</v>
      </c>
      <c r="C997" s="200" t="s">
        <v>83</v>
      </c>
      <c r="D997" s="237">
        <v>0</v>
      </c>
      <c r="E997" s="237">
        <f>_xlfn.XLOOKUP(B:B,Sheet1!B:B,Sheet1!D:D,0)</f>
        <v>0</v>
      </c>
      <c r="F997" s="238"/>
    </row>
    <row r="998" spans="1:6" ht="16.5" customHeight="1">
      <c r="A998" s="236">
        <f t="shared" si="25"/>
        <v>7</v>
      </c>
      <c r="B998" s="200">
        <v>2140304</v>
      </c>
      <c r="C998" s="200" t="s">
        <v>837</v>
      </c>
      <c r="D998" s="237">
        <v>0</v>
      </c>
      <c r="E998" s="237">
        <f>_xlfn.XLOOKUP(B:B,Sheet1!B:B,Sheet1!D:D,0)</f>
        <v>0</v>
      </c>
      <c r="F998" s="238"/>
    </row>
    <row r="999" spans="1:6" ht="16.5" customHeight="1">
      <c r="A999" s="236">
        <f t="shared" si="25"/>
        <v>7</v>
      </c>
      <c r="B999" s="200">
        <v>2140305</v>
      </c>
      <c r="C999" s="200" t="s">
        <v>838</v>
      </c>
      <c r="D999" s="237">
        <v>0</v>
      </c>
      <c r="E999" s="237">
        <f>_xlfn.XLOOKUP(B:B,Sheet1!B:B,Sheet1!D:D,0)</f>
        <v>0</v>
      </c>
      <c r="F999" s="238"/>
    </row>
    <row r="1000" spans="1:6" ht="16.5" customHeight="1">
      <c r="A1000" s="236">
        <f t="shared" si="25"/>
        <v>7</v>
      </c>
      <c r="B1000" s="200">
        <v>2140306</v>
      </c>
      <c r="C1000" s="200" t="s">
        <v>839</v>
      </c>
      <c r="D1000" s="237">
        <v>0</v>
      </c>
      <c r="E1000" s="237">
        <f>_xlfn.XLOOKUP(B:B,Sheet1!B:B,Sheet1!D:D,0)</f>
        <v>0</v>
      </c>
      <c r="F1000" s="238"/>
    </row>
    <row r="1001" spans="1:6" ht="16.5" customHeight="1">
      <c r="A1001" s="236">
        <f t="shared" si="25"/>
        <v>7</v>
      </c>
      <c r="B1001" s="200">
        <v>2140307</v>
      </c>
      <c r="C1001" s="200" t="s">
        <v>840</v>
      </c>
      <c r="D1001" s="237">
        <v>0</v>
      </c>
      <c r="E1001" s="237">
        <f>_xlfn.XLOOKUP(B:B,Sheet1!B:B,Sheet1!D:D,0)</f>
        <v>0</v>
      </c>
      <c r="F1001" s="238"/>
    </row>
    <row r="1002" spans="1:6" ht="16.5" customHeight="1">
      <c r="A1002" s="236">
        <f t="shared" si="25"/>
        <v>7</v>
      </c>
      <c r="B1002" s="200">
        <v>2140308</v>
      </c>
      <c r="C1002" s="200" t="s">
        <v>841</v>
      </c>
      <c r="D1002" s="237">
        <v>0</v>
      </c>
      <c r="E1002" s="237">
        <f>_xlfn.XLOOKUP(B:B,Sheet1!B:B,Sheet1!D:D,0)</f>
        <v>0</v>
      </c>
      <c r="F1002" s="238"/>
    </row>
    <row r="1003" spans="1:6" ht="16.5" customHeight="1">
      <c r="A1003" s="236">
        <f t="shared" si="25"/>
        <v>7</v>
      </c>
      <c r="B1003" s="200">
        <v>2140399</v>
      </c>
      <c r="C1003" s="200" t="s">
        <v>842</v>
      </c>
      <c r="D1003" s="237">
        <v>0</v>
      </c>
      <c r="E1003" s="237">
        <f>_xlfn.XLOOKUP(B:B,Sheet1!B:B,Sheet1!D:D,0)</f>
        <v>0</v>
      </c>
      <c r="F1003" s="238"/>
    </row>
    <row r="1004" spans="1:6" ht="16.5" customHeight="1">
      <c r="A1004" s="236">
        <f t="shared" si="25"/>
        <v>5</v>
      </c>
      <c r="B1004" s="200">
        <v>21404</v>
      </c>
      <c r="C1004" s="194" t="s">
        <v>843</v>
      </c>
      <c r="D1004" s="237">
        <f>SUM(D1005:D1008)</f>
        <v>0</v>
      </c>
      <c r="E1004" s="237">
        <f>_xlfn.XLOOKUP(B:B,Sheet1!B:B,Sheet1!D:D,0)</f>
        <v>0</v>
      </c>
      <c r="F1004" s="238"/>
    </row>
    <row r="1005" spans="1:6" ht="16.5" customHeight="1">
      <c r="A1005" s="236">
        <f t="shared" si="25"/>
        <v>7</v>
      </c>
      <c r="B1005" s="200">
        <v>2140401</v>
      </c>
      <c r="C1005" s="200" t="s">
        <v>844</v>
      </c>
      <c r="D1005" s="237">
        <v>0</v>
      </c>
      <c r="E1005" s="237">
        <f>_xlfn.XLOOKUP(B:B,Sheet1!B:B,Sheet1!D:D,0)</f>
        <v>0</v>
      </c>
      <c r="F1005" s="238"/>
    </row>
    <row r="1006" spans="1:6" ht="16.5" customHeight="1">
      <c r="A1006" s="236">
        <f t="shared" si="25"/>
        <v>7</v>
      </c>
      <c r="B1006" s="200">
        <v>2140402</v>
      </c>
      <c r="C1006" s="200" t="s">
        <v>845</v>
      </c>
      <c r="D1006" s="237">
        <v>0</v>
      </c>
      <c r="E1006" s="237">
        <f>_xlfn.XLOOKUP(B:B,Sheet1!B:B,Sheet1!D:D,0)</f>
        <v>0</v>
      </c>
      <c r="F1006" s="238"/>
    </row>
    <row r="1007" spans="1:6" ht="16.5" customHeight="1">
      <c r="A1007" s="236">
        <f t="shared" si="25"/>
        <v>7</v>
      </c>
      <c r="B1007" s="200">
        <v>2140403</v>
      </c>
      <c r="C1007" s="200" t="s">
        <v>846</v>
      </c>
      <c r="D1007" s="237">
        <v>0</v>
      </c>
      <c r="E1007" s="237">
        <f>_xlfn.XLOOKUP(B:B,Sheet1!B:B,Sheet1!D:D,0)</f>
        <v>0</v>
      </c>
      <c r="F1007" s="238"/>
    </row>
    <row r="1008" spans="1:6" ht="16.5" customHeight="1">
      <c r="A1008" s="236">
        <f t="shared" si="25"/>
        <v>7</v>
      </c>
      <c r="B1008" s="200">
        <v>2140499</v>
      </c>
      <c r="C1008" s="200" t="s">
        <v>847</v>
      </c>
      <c r="D1008" s="237">
        <v>0</v>
      </c>
      <c r="E1008" s="237">
        <f>_xlfn.XLOOKUP(B:B,Sheet1!B:B,Sheet1!D:D,0)</f>
        <v>0</v>
      </c>
      <c r="F1008" s="238"/>
    </row>
    <row r="1009" spans="1:6" ht="16.5" customHeight="1">
      <c r="A1009" s="236">
        <f t="shared" si="25"/>
        <v>5</v>
      </c>
      <c r="B1009" s="200">
        <v>21405</v>
      </c>
      <c r="C1009" s="194" t="s">
        <v>848</v>
      </c>
      <c r="D1009" s="237">
        <f>SUM(D1010:D1015)</f>
        <v>0</v>
      </c>
      <c r="E1009" s="237">
        <f>_xlfn.XLOOKUP(B:B,Sheet1!B:B,Sheet1!D:D,0)</f>
        <v>0</v>
      </c>
      <c r="F1009" s="238"/>
    </row>
    <row r="1010" spans="1:6" ht="16.5" customHeight="1">
      <c r="A1010" s="236">
        <f t="shared" si="25"/>
        <v>7</v>
      </c>
      <c r="B1010" s="200">
        <v>2140501</v>
      </c>
      <c r="C1010" s="200" t="s">
        <v>81</v>
      </c>
      <c r="D1010" s="237">
        <v>0</v>
      </c>
      <c r="E1010" s="237">
        <f>_xlfn.XLOOKUP(B:B,Sheet1!B:B,Sheet1!D:D,0)</f>
        <v>0</v>
      </c>
      <c r="F1010" s="238"/>
    </row>
    <row r="1011" spans="1:6" ht="16.5" customHeight="1">
      <c r="A1011" s="236">
        <f t="shared" si="25"/>
        <v>7</v>
      </c>
      <c r="B1011" s="200">
        <v>2140502</v>
      </c>
      <c r="C1011" s="200" t="s">
        <v>82</v>
      </c>
      <c r="D1011" s="237">
        <v>0</v>
      </c>
      <c r="E1011" s="237">
        <f>_xlfn.XLOOKUP(B:B,Sheet1!B:B,Sheet1!D:D,0)</f>
        <v>0</v>
      </c>
      <c r="F1011" s="238"/>
    </row>
    <row r="1012" spans="1:6" ht="16.5" customHeight="1">
      <c r="A1012" s="236">
        <f t="shared" si="25"/>
        <v>7</v>
      </c>
      <c r="B1012" s="200">
        <v>2140503</v>
      </c>
      <c r="C1012" s="200" t="s">
        <v>83</v>
      </c>
      <c r="D1012" s="237">
        <v>0</v>
      </c>
      <c r="E1012" s="237">
        <f>_xlfn.XLOOKUP(B:B,Sheet1!B:B,Sheet1!D:D,0)</f>
        <v>0</v>
      </c>
      <c r="F1012" s="238"/>
    </row>
    <row r="1013" spans="1:6" ht="16.5" customHeight="1">
      <c r="A1013" s="236">
        <f t="shared" si="25"/>
        <v>7</v>
      </c>
      <c r="B1013" s="200">
        <v>2140504</v>
      </c>
      <c r="C1013" s="200" t="s">
        <v>834</v>
      </c>
      <c r="D1013" s="237">
        <v>0</v>
      </c>
      <c r="E1013" s="237">
        <f>_xlfn.XLOOKUP(B:B,Sheet1!B:B,Sheet1!D:D,0)</f>
        <v>0</v>
      </c>
      <c r="F1013" s="238"/>
    </row>
    <row r="1014" spans="1:6" ht="16.5" customHeight="1">
      <c r="A1014" s="236">
        <f t="shared" si="25"/>
        <v>7</v>
      </c>
      <c r="B1014" s="200">
        <v>2140505</v>
      </c>
      <c r="C1014" s="200" t="s">
        <v>849</v>
      </c>
      <c r="D1014" s="237">
        <v>0</v>
      </c>
      <c r="E1014" s="237">
        <f>_xlfn.XLOOKUP(B:B,Sheet1!B:B,Sheet1!D:D,0)</f>
        <v>0</v>
      </c>
      <c r="F1014" s="238"/>
    </row>
    <row r="1015" spans="1:6" ht="16.5" customHeight="1">
      <c r="A1015" s="236">
        <f t="shared" si="25"/>
        <v>7</v>
      </c>
      <c r="B1015" s="200">
        <v>2140599</v>
      </c>
      <c r="C1015" s="200" t="s">
        <v>850</v>
      </c>
      <c r="D1015" s="237">
        <v>0</v>
      </c>
      <c r="E1015" s="237">
        <f>_xlfn.XLOOKUP(B:B,Sheet1!B:B,Sheet1!D:D,0)</f>
        <v>0</v>
      </c>
      <c r="F1015" s="238"/>
    </row>
    <row r="1016" spans="1:6" ht="16.5" customHeight="1">
      <c r="A1016" s="236">
        <f t="shared" si="25"/>
        <v>5</v>
      </c>
      <c r="B1016" s="200">
        <v>21406</v>
      </c>
      <c r="C1016" s="194" t="s">
        <v>851</v>
      </c>
      <c r="D1016" s="237">
        <f>SUM(D1017:D1020)</f>
        <v>0</v>
      </c>
      <c r="E1016" s="237">
        <f>_xlfn.XLOOKUP(B:B,Sheet1!B:B,Sheet1!D:D,0)</f>
        <v>0</v>
      </c>
      <c r="F1016" s="238"/>
    </row>
    <row r="1017" spans="1:6" ht="16.5" customHeight="1">
      <c r="A1017" s="236">
        <f t="shared" si="25"/>
        <v>7</v>
      </c>
      <c r="B1017" s="200">
        <v>2140601</v>
      </c>
      <c r="C1017" s="200" t="s">
        <v>852</v>
      </c>
      <c r="D1017" s="237">
        <v>0</v>
      </c>
      <c r="E1017" s="237">
        <f>_xlfn.XLOOKUP(B:B,Sheet1!B:B,Sheet1!D:D,0)</f>
        <v>0</v>
      </c>
      <c r="F1017" s="238"/>
    </row>
    <row r="1018" spans="1:6" ht="16.5" customHeight="1">
      <c r="A1018" s="236">
        <f t="shared" si="25"/>
        <v>7</v>
      </c>
      <c r="B1018" s="200">
        <v>2140602</v>
      </c>
      <c r="C1018" s="200" t="s">
        <v>853</v>
      </c>
      <c r="D1018" s="237">
        <v>0</v>
      </c>
      <c r="E1018" s="237">
        <f>_xlfn.XLOOKUP(B:B,Sheet1!B:B,Sheet1!D:D,0)</f>
        <v>0</v>
      </c>
      <c r="F1018" s="238"/>
    </row>
    <row r="1019" spans="1:6" ht="16.5" customHeight="1">
      <c r="A1019" s="236">
        <f t="shared" si="25"/>
        <v>7</v>
      </c>
      <c r="B1019" s="200">
        <v>2140603</v>
      </c>
      <c r="C1019" s="200" t="s">
        <v>854</v>
      </c>
      <c r="D1019" s="237">
        <v>0</v>
      </c>
      <c r="E1019" s="237">
        <f>_xlfn.XLOOKUP(B:B,Sheet1!B:B,Sheet1!D:D,0)</f>
        <v>0</v>
      </c>
      <c r="F1019" s="238"/>
    </row>
    <row r="1020" spans="1:6" ht="16.5" customHeight="1">
      <c r="A1020" s="236">
        <f t="shared" si="25"/>
        <v>7</v>
      </c>
      <c r="B1020" s="200">
        <v>2140699</v>
      </c>
      <c r="C1020" s="200" t="s">
        <v>855</v>
      </c>
      <c r="D1020" s="237">
        <v>0</v>
      </c>
      <c r="E1020" s="237">
        <f>_xlfn.XLOOKUP(B:B,Sheet1!B:B,Sheet1!D:D,0)</f>
        <v>0</v>
      </c>
      <c r="F1020" s="238"/>
    </row>
    <row r="1021" spans="1:6" ht="16.5" customHeight="1">
      <c r="A1021" s="236">
        <f t="shared" si="25"/>
        <v>5</v>
      </c>
      <c r="B1021" s="200">
        <v>21499</v>
      </c>
      <c r="C1021" s="194" t="s">
        <v>856</v>
      </c>
      <c r="D1021" s="237">
        <f>SUM(D1022:D1023)</f>
        <v>280</v>
      </c>
      <c r="E1021" s="237">
        <f>_xlfn.XLOOKUP(B:B,Sheet1!B:B,Sheet1!D:D,0)</f>
        <v>340</v>
      </c>
      <c r="F1021" s="238">
        <f>E1021/D1021-1</f>
        <v>0.2142857142857142</v>
      </c>
    </row>
    <row r="1022" spans="1:6" ht="16.5" customHeight="1">
      <c r="A1022" s="236">
        <f t="shared" si="25"/>
        <v>7</v>
      </c>
      <c r="B1022" s="200">
        <v>2149901</v>
      </c>
      <c r="C1022" s="200" t="s">
        <v>857</v>
      </c>
      <c r="D1022" s="237">
        <v>280</v>
      </c>
      <c r="E1022" s="237">
        <f>_xlfn.XLOOKUP(B:B,Sheet1!B:B,Sheet1!D:D,0)</f>
        <v>0</v>
      </c>
      <c r="F1022" s="238">
        <f>E1022/D1022-1</f>
        <v>-1</v>
      </c>
    </row>
    <row r="1023" spans="1:6" ht="16.5" customHeight="1">
      <c r="A1023" s="236">
        <f t="shared" si="25"/>
        <v>7</v>
      </c>
      <c r="B1023" s="200">
        <v>2149999</v>
      </c>
      <c r="C1023" s="200" t="s">
        <v>858</v>
      </c>
      <c r="D1023" s="237">
        <v>0</v>
      </c>
      <c r="E1023" s="237">
        <f>_xlfn.XLOOKUP(B:B,Sheet1!B:B,Sheet1!D:D,0)</f>
        <v>340</v>
      </c>
      <c r="F1023" s="238"/>
    </row>
    <row r="1024" spans="1:6" ht="16.5" customHeight="1">
      <c r="A1024" s="236">
        <f t="shared" si="25"/>
        <v>3</v>
      </c>
      <c r="B1024" s="200">
        <v>215</v>
      </c>
      <c r="C1024" s="239" t="s">
        <v>859</v>
      </c>
      <c r="D1024" s="237">
        <f>SUM(D1025,D1035,D1051,D1056,D1067,D1074,D1082)</f>
        <v>2711</v>
      </c>
      <c r="E1024" s="237">
        <f>_xlfn.XLOOKUP(B:B,Sheet1!B:B,Sheet1!D:D,0)</f>
        <v>3234.13</v>
      </c>
      <c r="F1024" s="238">
        <f>E1024/D1024-1</f>
        <v>0.19296569531538177</v>
      </c>
    </row>
    <row r="1025" spans="1:6" ht="16.5" customHeight="1">
      <c r="A1025" s="236">
        <f t="shared" si="25"/>
        <v>5</v>
      </c>
      <c r="B1025" s="200">
        <v>21501</v>
      </c>
      <c r="C1025" s="194" t="s">
        <v>860</v>
      </c>
      <c r="D1025" s="237">
        <f>SUM(D1026:D1034)</f>
        <v>0</v>
      </c>
      <c r="E1025" s="237">
        <f>_xlfn.XLOOKUP(B:B,Sheet1!B:B,Sheet1!D:D,0)</f>
        <v>0</v>
      </c>
      <c r="F1025" s="238"/>
    </row>
    <row r="1026" spans="1:6" ht="16.5" customHeight="1">
      <c r="A1026" s="236">
        <f t="shared" si="25"/>
        <v>7</v>
      </c>
      <c r="B1026" s="200">
        <v>2150101</v>
      </c>
      <c r="C1026" s="200" t="s">
        <v>81</v>
      </c>
      <c r="D1026" s="237">
        <v>0</v>
      </c>
      <c r="E1026" s="237">
        <f>_xlfn.XLOOKUP(B:B,Sheet1!B:B,Sheet1!D:D,0)</f>
        <v>0</v>
      </c>
      <c r="F1026" s="238"/>
    </row>
    <row r="1027" spans="1:6" ht="16.5" customHeight="1">
      <c r="A1027" s="236">
        <f t="shared" si="25"/>
        <v>7</v>
      </c>
      <c r="B1027" s="200">
        <v>2150102</v>
      </c>
      <c r="C1027" s="200" t="s">
        <v>82</v>
      </c>
      <c r="D1027" s="237">
        <v>0</v>
      </c>
      <c r="E1027" s="237">
        <f>_xlfn.XLOOKUP(B:B,Sheet1!B:B,Sheet1!D:D,0)</f>
        <v>0</v>
      </c>
      <c r="F1027" s="238"/>
    </row>
    <row r="1028" spans="1:6" ht="16.5" customHeight="1">
      <c r="A1028" s="236">
        <f t="shared" si="25"/>
        <v>7</v>
      </c>
      <c r="B1028" s="200">
        <v>2150103</v>
      </c>
      <c r="C1028" s="200" t="s">
        <v>83</v>
      </c>
      <c r="D1028" s="237">
        <v>0</v>
      </c>
      <c r="E1028" s="237">
        <f>_xlfn.XLOOKUP(B:B,Sheet1!B:B,Sheet1!D:D,0)</f>
        <v>0</v>
      </c>
      <c r="F1028" s="238"/>
    </row>
    <row r="1029" spans="1:6" ht="16.5" customHeight="1">
      <c r="A1029" s="236">
        <f t="shared" si="25"/>
        <v>7</v>
      </c>
      <c r="B1029" s="200">
        <v>2150104</v>
      </c>
      <c r="C1029" s="200" t="s">
        <v>861</v>
      </c>
      <c r="D1029" s="237">
        <v>0</v>
      </c>
      <c r="E1029" s="237">
        <f>_xlfn.XLOOKUP(B:B,Sheet1!B:B,Sheet1!D:D,0)</f>
        <v>0</v>
      </c>
      <c r="F1029" s="238"/>
    </row>
    <row r="1030" spans="1:6" ht="16.5" customHeight="1">
      <c r="A1030" s="236">
        <f t="shared" si="25"/>
        <v>7</v>
      </c>
      <c r="B1030" s="200">
        <v>2150105</v>
      </c>
      <c r="C1030" s="200" t="s">
        <v>862</v>
      </c>
      <c r="D1030" s="237">
        <v>0</v>
      </c>
      <c r="E1030" s="237">
        <f>_xlfn.XLOOKUP(B:B,Sheet1!B:B,Sheet1!D:D,0)</f>
        <v>0</v>
      </c>
      <c r="F1030" s="238"/>
    </row>
    <row r="1031" spans="1:6" ht="16.5" customHeight="1">
      <c r="A1031" s="236">
        <f aca="true" t="shared" si="26" ref="A1031:A1094">LEN(B1031)</f>
        <v>7</v>
      </c>
      <c r="B1031" s="200">
        <v>2150106</v>
      </c>
      <c r="C1031" s="200" t="s">
        <v>863</v>
      </c>
      <c r="D1031" s="237">
        <v>0</v>
      </c>
      <c r="E1031" s="237">
        <f>_xlfn.XLOOKUP(B:B,Sheet1!B:B,Sheet1!D:D,0)</f>
        <v>0</v>
      </c>
      <c r="F1031" s="238"/>
    </row>
    <row r="1032" spans="1:6" ht="16.5" customHeight="1">
      <c r="A1032" s="236">
        <f t="shared" si="26"/>
        <v>7</v>
      </c>
      <c r="B1032" s="200">
        <v>2150107</v>
      </c>
      <c r="C1032" s="200" t="s">
        <v>864</v>
      </c>
      <c r="D1032" s="237">
        <v>0</v>
      </c>
      <c r="E1032" s="237">
        <f>_xlfn.XLOOKUP(B:B,Sheet1!B:B,Sheet1!D:D,0)</f>
        <v>0</v>
      </c>
      <c r="F1032" s="238"/>
    </row>
    <row r="1033" spans="1:6" ht="16.5" customHeight="1">
      <c r="A1033" s="236">
        <f t="shared" si="26"/>
        <v>7</v>
      </c>
      <c r="B1033" s="200">
        <v>2150108</v>
      </c>
      <c r="C1033" s="200" t="s">
        <v>865</v>
      </c>
      <c r="D1033" s="237">
        <v>0</v>
      </c>
      <c r="E1033" s="237">
        <f>_xlfn.XLOOKUP(B:B,Sheet1!B:B,Sheet1!D:D,0)</f>
        <v>0</v>
      </c>
      <c r="F1033" s="238"/>
    </row>
    <row r="1034" spans="1:6" ht="16.5" customHeight="1">
      <c r="A1034" s="236">
        <f t="shared" si="26"/>
        <v>7</v>
      </c>
      <c r="B1034" s="200">
        <v>2150199</v>
      </c>
      <c r="C1034" s="200" t="s">
        <v>866</v>
      </c>
      <c r="D1034" s="237">
        <v>0</v>
      </c>
      <c r="E1034" s="237">
        <f>_xlfn.XLOOKUP(B:B,Sheet1!B:B,Sheet1!D:D,0)</f>
        <v>0</v>
      </c>
      <c r="F1034" s="238"/>
    </row>
    <row r="1035" spans="1:6" ht="16.5" customHeight="1">
      <c r="A1035" s="236">
        <f t="shared" si="26"/>
        <v>5</v>
      </c>
      <c r="B1035" s="200">
        <v>21502</v>
      </c>
      <c r="C1035" s="194" t="s">
        <v>867</v>
      </c>
      <c r="D1035" s="237">
        <f>SUM(D1036:D1050)</f>
        <v>61</v>
      </c>
      <c r="E1035" s="237">
        <f>_xlfn.XLOOKUP(B:B,Sheet1!B:B,Sheet1!D:D,0)</f>
        <v>234.13</v>
      </c>
      <c r="F1035" s="238">
        <f>E1035/D1035-1</f>
        <v>2.8381967213114754</v>
      </c>
    </row>
    <row r="1036" spans="1:6" ht="16.5" customHeight="1">
      <c r="A1036" s="236">
        <f t="shared" si="26"/>
        <v>7</v>
      </c>
      <c r="B1036" s="200">
        <v>2150201</v>
      </c>
      <c r="C1036" s="200" t="s">
        <v>81</v>
      </c>
      <c r="D1036" s="237">
        <v>0</v>
      </c>
      <c r="E1036" s="237">
        <f>_xlfn.XLOOKUP(B:B,Sheet1!B:B,Sheet1!D:D,0)</f>
        <v>229.13</v>
      </c>
      <c r="F1036" s="238"/>
    </row>
    <row r="1037" spans="1:6" ht="16.5" customHeight="1">
      <c r="A1037" s="236">
        <f t="shared" si="26"/>
        <v>7</v>
      </c>
      <c r="B1037" s="200">
        <v>2150202</v>
      </c>
      <c r="C1037" s="200" t="s">
        <v>82</v>
      </c>
      <c r="D1037" s="237">
        <v>0</v>
      </c>
      <c r="E1037" s="237">
        <f>_xlfn.XLOOKUP(B:B,Sheet1!B:B,Sheet1!D:D,0)</f>
        <v>5</v>
      </c>
      <c r="F1037" s="238"/>
    </row>
    <row r="1038" spans="1:6" ht="16.5" customHeight="1">
      <c r="A1038" s="236">
        <f t="shared" si="26"/>
        <v>7</v>
      </c>
      <c r="B1038" s="200">
        <v>2150203</v>
      </c>
      <c r="C1038" s="200" t="s">
        <v>83</v>
      </c>
      <c r="D1038" s="237">
        <v>0</v>
      </c>
      <c r="E1038" s="237">
        <f>_xlfn.XLOOKUP(B:B,Sheet1!B:B,Sheet1!D:D,0)</f>
        <v>0</v>
      </c>
      <c r="F1038" s="238"/>
    </row>
    <row r="1039" spans="1:6" ht="16.5" customHeight="1">
      <c r="A1039" s="236">
        <f t="shared" si="26"/>
        <v>7</v>
      </c>
      <c r="B1039" s="200">
        <v>2150204</v>
      </c>
      <c r="C1039" s="200" t="s">
        <v>868</v>
      </c>
      <c r="D1039" s="237">
        <v>0</v>
      </c>
      <c r="E1039" s="237">
        <f>_xlfn.XLOOKUP(B:B,Sheet1!B:B,Sheet1!D:D,0)</f>
        <v>0</v>
      </c>
      <c r="F1039" s="238"/>
    </row>
    <row r="1040" spans="1:6" ht="16.5" customHeight="1">
      <c r="A1040" s="236">
        <f t="shared" si="26"/>
        <v>7</v>
      </c>
      <c r="B1040" s="200">
        <v>2150205</v>
      </c>
      <c r="C1040" s="200" t="s">
        <v>869</v>
      </c>
      <c r="D1040" s="237">
        <v>0</v>
      </c>
      <c r="E1040" s="237">
        <f>_xlfn.XLOOKUP(B:B,Sheet1!B:B,Sheet1!D:D,0)</f>
        <v>0</v>
      </c>
      <c r="F1040" s="238"/>
    </row>
    <row r="1041" spans="1:6" ht="16.5" customHeight="1">
      <c r="A1041" s="236">
        <f t="shared" si="26"/>
        <v>7</v>
      </c>
      <c r="B1041" s="200">
        <v>2150206</v>
      </c>
      <c r="C1041" s="200" t="s">
        <v>870</v>
      </c>
      <c r="D1041" s="237">
        <v>0</v>
      </c>
      <c r="E1041" s="237">
        <f>_xlfn.XLOOKUP(B:B,Sheet1!B:B,Sheet1!D:D,0)</f>
        <v>0</v>
      </c>
      <c r="F1041" s="238"/>
    </row>
    <row r="1042" spans="1:6" ht="16.5" customHeight="1">
      <c r="A1042" s="236">
        <f t="shared" si="26"/>
        <v>7</v>
      </c>
      <c r="B1042" s="200">
        <v>2150207</v>
      </c>
      <c r="C1042" s="200" t="s">
        <v>871</v>
      </c>
      <c r="D1042" s="237">
        <v>0</v>
      </c>
      <c r="E1042" s="237">
        <f>_xlfn.XLOOKUP(B:B,Sheet1!B:B,Sheet1!D:D,0)</f>
        <v>0</v>
      </c>
      <c r="F1042" s="238"/>
    </row>
    <row r="1043" spans="1:6" ht="16.5" customHeight="1">
      <c r="A1043" s="236">
        <f t="shared" si="26"/>
        <v>7</v>
      </c>
      <c r="B1043" s="200">
        <v>2150208</v>
      </c>
      <c r="C1043" s="200" t="s">
        <v>872</v>
      </c>
      <c r="D1043" s="237">
        <v>0</v>
      </c>
      <c r="E1043" s="237">
        <f>_xlfn.XLOOKUP(B:B,Sheet1!B:B,Sheet1!D:D,0)</f>
        <v>0</v>
      </c>
      <c r="F1043" s="238"/>
    </row>
    <row r="1044" spans="1:6" ht="16.5" customHeight="1">
      <c r="A1044" s="236">
        <f t="shared" si="26"/>
        <v>7</v>
      </c>
      <c r="B1044" s="200">
        <v>2150209</v>
      </c>
      <c r="C1044" s="200" t="s">
        <v>873</v>
      </c>
      <c r="D1044" s="237">
        <v>0</v>
      </c>
      <c r="E1044" s="237">
        <f>_xlfn.XLOOKUP(B:B,Sheet1!B:B,Sheet1!D:D,0)</f>
        <v>0</v>
      </c>
      <c r="F1044" s="238"/>
    </row>
    <row r="1045" spans="1:6" ht="16.5" customHeight="1">
      <c r="A1045" s="236">
        <f t="shared" si="26"/>
        <v>7</v>
      </c>
      <c r="B1045" s="200">
        <v>2150210</v>
      </c>
      <c r="C1045" s="200" t="s">
        <v>874</v>
      </c>
      <c r="D1045" s="237">
        <v>0</v>
      </c>
      <c r="E1045" s="237">
        <f>_xlfn.XLOOKUP(B:B,Sheet1!B:B,Sheet1!D:D,0)</f>
        <v>0</v>
      </c>
      <c r="F1045" s="238"/>
    </row>
    <row r="1046" spans="1:6" ht="16.5" customHeight="1">
      <c r="A1046" s="236">
        <f t="shared" si="26"/>
        <v>7</v>
      </c>
      <c r="B1046" s="200">
        <v>2150212</v>
      </c>
      <c r="C1046" s="200" t="s">
        <v>875</v>
      </c>
      <c r="D1046" s="237">
        <v>0</v>
      </c>
      <c r="E1046" s="237">
        <f>_xlfn.XLOOKUP(B:B,Sheet1!B:B,Sheet1!D:D,0)</f>
        <v>0</v>
      </c>
      <c r="F1046" s="238"/>
    </row>
    <row r="1047" spans="1:6" ht="16.5" customHeight="1">
      <c r="A1047" s="236">
        <f t="shared" si="26"/>
        <v>7</v>
      </c>
      <c r="B1047" s="200">
        <v>2150213</v>
      </c>
      <c r="C1047" s="200" t="s">
        <v>876</v>
      </c>
      <c r="D1047" s="237">
        <v>0</v>
      </c>
      <c r="E1047" s="237">
        <f>_xlfn.XLOOKUP(B:B,Sheet1!B:B,Sheet1!D:D,0)</f>
        <v>0</v>
      </c>
      <c r="F1047" s="238"/>
    </row>
    <row r="1048" spans="1:6" ht="16.5" customHeight="1">
      <c r="A1048" s="236">
        <f t="shared" si="26"/>
        <v>7</v>
      </c>
      <c r="B1048" s="200">
        <v>2150214</v>
      </c>
      <c r="C1048" s="200" t="s">
        <v>877</v>
      </c>
      <c r="D1048" s="237">
        <v>0</v>
      </c>
      <c r="E1048" s="237">
        <f>_xlfn.XLOOKUP(B:B,Sheet1!B:B,Sheet1!D:D,0)</f>
        <v>0</v>
      </c>
      <c r="F1048" s="238"/>
    </row>
    <row r="1049" spans="1:6" ht="16.5" customHeight="1">
      <c r="A1049" s="236">
        <f t="shared" si="26"/>
        <v>7</v>
      </c>
      <c r="B1049" s="200">
        <v>2150215</v>
      </c>
      <c r="C1049" s="200" t="s">
        <v>878</v>
      </c>
      <c r="D1049" s="237">
        <v>0</v>
      </c>
      <c r="E1049" s="237">
        <f>_xlfn.XLOOKUP(B:B,Sheet1!B:B,Sheet1!D:D,0)</f>
        <v>0</v>
      </c>
      <c r="F1049" s="238"/>
    </row>
    <row r="1050" spans="1:6" ht="16.5" customHeight="1">
      <c r="A1050" s="236">
        <f t="shared" si="26"/>
        <v>7</v>
      </c>
      <c r="B1050" s="200">
        <v>2150299</v>
      </c>
      <c r="C1050" s="200" t="s">
        <v>879</v>
      </c>
      <c r="D1050" s="237">
        <v>61</v>
      </c>
      <c r="E1050" s="237">
        <f>_xlfn.XLOOKUP(B:B,Sheet1!B:B,Sheet1!D:D,0)</f>
        <v>0</v>
      </c>
      <c r="F1050" s="238">
        <f>E1050/D1050-1</f>
        <v>-1</v>
      </c>
    </row>
    <row r="1051" spans="1:6" ht="16.5" customHeight="1">
      <c r="A1051" s="236">
        <f t="shared" si="26"/>
        <v>5</v>
      </c>
      <c r="B1051" s="200">
        <v>21503</v>
      </c>
      <c r="C1051" s="194" t="s">
        <v>880</v>
      </c>
      <c r="D1051" s="237">
        <f>SUM(D1052:D1055)</f>
        <v>0</v>
      </c>
      <c r="E1051" s="237">
        <f>_xlfn.XLOOKUP(B:B,Sheet1!B:B,Sheet1!D:D,0)</f>
        <v>0</v>
      </c>
      <c r="F1051" s="238"/>
    </row>
    <row r="1052" spans="1:6" ht="16.5" customHeight="1">
      <c r="A1052" s="236">
        <f t="shared" si="26"/>
        <v>7</v>
      </c>
      <c r="B1052" s="200">
        <v>2150301</v>
      </c>
      <c r="C1052" s="200" t="s">
        <v>81</v>
      </c>
      <c r="D1052" s="237">
        <v>0</v>
      </c>
      <c r="E1052" s="237">
        <f>_xlfn.XLOOKUP(B:B,Sheet1!B:B,Sheet1!D:D,0)</f>
        <v>0</v>
      </c>
      <c r="F1052" s="238"/>
    </row>
    <row r="1053" spans="1:6" ht="16.5" customHeight="1">
      <c r="A1053" s="236">
        <f t="shared" si="26"/>
        <v>7</v>
      </c>
      <c r="B1053" s="200">
        <v>2150302</v>
      </c>
      <c r="C1053" s="200" t="s">
        <v>82</v>
      </c>
      <c r="D1053" s="237">
        <v>0</v>
      </c>
      <c r="E1053" s="237">
        <f>_xlfn.XLOOKUP(B:B,Sheet1!B:B,Sheet1!D:D,0)</f>
        <v>0</v>
      </c>
      <c r="F1053" s="238"/>
    </row>
    <row r="1054" spans="1:6" ht="16.5" customHeight="1">
      <c r="A1054" s="236">
        <f t="shared" si="26"/>
        <v>7</v>
      </c>
      <c r="B1054" s="200">
        <v>2150303</v>
      </c>
      <c r="C1054" s="200" t="s">
        <v>83</v>
      </c>
      <c r="D1054" s="237">
        <v>0</v>
      </c>
      <c r="E1054" s="237">
        <f>_xlfn.XLOOKUP(B:B,Sheet1!B:B,Sheet1!D:D,0)</f>
        <v>0</v>
      </c>
      <c r="F1054" s="238"/>
    </row>
    <row r="1055" spans="1:6" ht="16.5" customHeight="1">
      <c r="A1055" s="236">
        <f t="shared" si="26"/>
        <v>7</v>
      </c>
      <c r="B1055" s="200">
        <v>2150399</v>
      </c>
      <c r="C1055" s="200" t="s">
        <v>881</v>
      </c>
      <c r="D1055" s="237">
        <v>0</v>
      </c>
      <c r="E1055" s="237">
        <f>_xlfn.XLOOKUP(B:B,Sheet1!B:B,Sheet1!D:D,0)</f>
        <v>0</v>
      </c>
      <c r="F1055" s="238"/>
    </row>
    <row r="1056" spans="1:6" ht="16.5" customHeight="1">
      <c r="A1056" s="236">
        <f t="shared" si="26"/>
        <v>5</v>
      </c>
      <c r="B1056" s="200">
        <v>21505</v>
      </c>
      <c r="C1056" s="194" t="s">
        <v>882</v>
      </c>
      <c r="D1056" s="237">
        <f>SUM(D1057:D1066)</f>
        <v>418</v>
      </c>
      <c r="E1056" s="237">
        <f>_xlfn.XLOOKUP(B:B,Sheet1!B:B,Sheet1!D:D,0)</f>
        <v>0</v>
      </c>
      <c r="F1056" s="238">
        <f>E1056/D1056-1</f>
        <v>-1</v>
      </c>
    </row>
    <row r="1057" spans="1:6" ht="16.5" customHeight="1">
      <c r="A1057" s="236">
        <f t="shared" si="26"/>
        <v>7</v>
      </c>
      <c r="B1057" s="200">
        <v>2150501</v>
      </c>
      <c r="C1057" s="200" t="s">
        <v>81</v>
      </c>
      <c r="D1057" s="237">
        <v>150</v>
      </c>
      <c r="E1057" s="237">
        <f>_xlfn.XLOOKUP(B:B,Sheet1!B:B,Sheet1!D:D,0)</f>
        <v>0</v>
      </c>
      <c r="F1057" s="238">
        <f>E1057/D1057-1</f>
        <v>-1</v>
      </c>
    </row>
    <row r="1058" spans="1:6" ht="16.5" customHeight="1">
      <c r="A1058" s="236">
        <f t="shared" si="26"/>
        <v>7</v>
      </c>
      <c r="B1058" s="200">
        <v>2150502</v>
      </c>
      <c r="C1058" s="200" t="s">
        <v>82</v>
      </c>
      <c r="D1058" s="237">
        <v>263</v>
      </c>
      <c r="E1058" s="237">
        <f>_xlfn.XLOOKUP(B:B,Sheet1!B:B,Sheet1!D:D,0)</f>
        <v>0</v>
      </c>
      <c r="F1058" s="238">
        <f>E1058/D1058-1</f>
        <v>-1</v>
      </c>
    </row>
    <row r="1059" spans="1:6" ht="16.5" customHeight="1">
      <c r="A1059" s="236">
        <f t="shared" si="26"/>
        <v>7</v>
      </c>
      <c r="B1059" s="200">
        <v>2150503</v>
      </c>
      <c r="C1059" s="200" t="s">
        <v>83</v>
      </c>
      <c r="D1059" s="237">
        <v>0</v>
      </c>
      <c r="E1059" s="237">
        <f>_xlfn.XLOOKUP(B:B,Sheet1!B:B,Sheet1!D:D,0)</f>
        <v>0</v>
      </c>
      <c r="F1059" s="238"/>
    </row>
    <row r="1060" spans="1:6" ht="16.5" customHeight="1">
      <c r="A1060" s="236">
        <f t="shared" si="26"/>
        <v>7</v>
      </c>
      <c r="B1060" s="200">
        <v>2150505</v>
      </c>
      <c r="C1060" s="200" t="s">
        <v>883</v>
      </c>
      <c r="D1060" s="237">
        <v>0</v>
      </c>
      <c r="E1060" s="237">
        <f>_xlfn.XLOOKUP(B:B,Sheet1!B:B,Sheet1!D:D,0)</f>
        <v>0</v>
      </c>
      <c r="F1060" s="238"/>
    </row>
    <row r="1061" spans="1:6" ht="16.5" customHeight="1">
      <c r="A1061" s="236">
        <f t="shared" si="26"/>
        <v>7</v>
      </c>
      <c r="B1061" s="200">
        <v>2150507</v>
      </c>
      <c r="C1061" s="200" t="s">
        <v>884</v>
      </c>
      <c r="D1061" s="237">
        <v>0</v>
      </c>
      <c r="E1061" s="237">
        <f>_xlfn.XLOOKUP(B:B,Sheet1!B:B,Sheet1!D:D,0)</f>
        <v>0</v>
      </c>
      <c r="F1061" s="238"/>
    </row>
    <row r="1062" spans="1:6" ht="16.5" customHeight="1">
      <c r="A1062" s="236">
        <f t="shared" si="26"/>
        <v>7</v>
      </c>
      <c r="B1062" s="200">
        <v>2150508</v>
      </c>
      <c r="C1062" s="200" t="s">
        <v>885</v>
      </c>
      <c r="D1062" s="237">
        <v>0</v>
      </c>
      <c r="E1062" s="237">
        <f>_xlfn.XLOOKUP(B:B,Sheet1!B:B,Sheet1!D:D,0)</f>
        <v>0</v>
      </c>
      <c r="F1062" s="238"/>
    </row>
    <row r="1063" spans="1:6" ht="16.5" customHeight="1">
      <c r="A1063" s="236">
        <f t="shared" si="26"/>
        <v>7</v>
      </c>
      <c r="B1063" s="200">
        <v>2150516</v>
      </c>
      <c r="C1063" s="200" t="s">
        <v>886</v>
      </c>
      <c r="D1063" s="237">
        <v>0</v>
      </c>
      <c r="E1063" s="237">
        <f>_xlfn.XLOOKUP(B:B,Sheet1!B:B,Sheet1!D:D,0)</f>
        <v>0</v>
      </c>
      <c r="F1063" s="238"/>
    </row>
    <row r="1064" spans="1:6" ht="16.5" customHeight="1">
      <c r="A1064" s="236">
        <f t="shared" si="26"/>
        <v>7</v>
      </c>
      <c r="B1064" s="200">
        <v>2150517</v>
      </c>
      <c r="C1064" s="200" t="s">
        <v>887</v>
      </c>
      <c r="D1064" s="237">
        <v>0</v>
      </c>
      <c r="E1064" s="237">
        <f>_xlfn.XLOOKUP(B:B,Sheet1!B:B,Sheet1!D:D,0)</f>
        <v>0</v>
      </c>
      <c r="F1064" s="238"/>
    </row>
    <row r="1065" spans="1:6" ht="16.5" customHeight="1">
      <c r="A1065" s="236">
        <f t="shared" si="26"/>
        <v>7</v>
      </c>
      <c r="B1065" s="200">
        <v>2150550</v>
      </c>
      <c r="C1065" s="200" t="s">
        <v>90</v>
      </c>
      <c r="D1065" s="237">
        <v>0</v>
      </c>
      <c r="E1065" s="237">
        <f>_xlfn.XLOOKUP(B:B,Sheet1!B:B,Sheet1!D:D,0)</f>
        <v>0</v>
      </c>
      <c r="F1065" s="238"/>
    </row>
    <row r="1066" spans="1:6" ht="16.5" customHeight="1">
      <c r="A1066" s="236">
        <f t="shared" si="26"/>
        <v>7</v>
      </c>
      <c r="B1066" s="200">
        <v>2150599</v>
      </c>
      <c r="C1066" s="200" t="s">
        <v>888</v>
      </c>
      <c r="D1066" s="237">
        <v>5</v>
      </c>
      <c r="E1066" s="237">
        <f>_xlfn.XLOOKUP(B:B,Sheet1!B:B,Sheet1!D:D,0)</f>
        <v>0</v>
      </c>
      <c r="F1066" s="238">
        <f>E1066/D1066-1</f>
        <v>-1</v>
      </c>
    </row>
    <row r="1067" spans="1:6" ht="16.5" customHeight="1">
      <c r="A1067" s="236">
        <f t="shared" si="26"/>
        <v>5</v>
      </c>
      <c r="B1067" s="200">
        <v>21507</v>
      </c>
      <c r="C1067" s="194" t="s">
        <v>889</v>
      </c>
      <c r="D1067" s="237">
        <f>SUM(D1068:D1073)</f>
        <v>0</v>
      </c>
      <c r="E1067" s="237">
        <f>_xlfn.XLOOKUP(B:B,Sheet1!B:B,Sheet1!D:D,0)</f>
        <v>0</v>
      </c>
      <c r="F1067" s="238"/>
    </row>
    <row r="1068" spans="1:6" ht="16.5" customHeight="1">
      <c r="A1068" s="236">
        <f t="shared" si="26"/>
        <v>7</v>
      </c>
      <c r="B1068" s="200">
        <v>2150701</v>
      </c>
      <c r="C1068" s="200" t="s">
        <v>81</v>
      </c>
      <c r="D1068" s="237">
        <v>0</v>
      </c>
      <c r="E1068" s="237">
        <f>_xlfn.XLOOKUP(B:B,Sheet1!B:B,Sheet1!D:D,0)</f>
        <v>0</v>
      </c>
      <c r="F1068" s="238"/>
    </row>
    <row r="1069" spans="1:6" ht="16.5" customHeight="1">
      <c r="A1069" s="236">
        <f t="shared" si="26"/>
        <v>7</v>
      </c>
      <c r="B1069" s="200">
        <v>2150702</v>
      </c>
      <c r="C1069" s="200" t="s">
        <v>82</v>
      </c>
      <c r="D1069" s="237">
        <v>0</v>
      </c>
      <c r="E1069" s="237">
        <f>_xlfn.XLOOKUP(B:B,Sheet1!B:B,Sheet1!D:D,0)</f>
        <v>0</v>
      </c>
      <c r="F1069" s="238"/>
    </row>
    <row r="1070" spans="1:6" ht="16.5" customHeight="1">
      <c r="A1070" s="236">
        <f t="shared" si="26"/>
        <v>7</v>
      </c>
      <c r="B1070" s="200">
        <v>2150703</v>
      </c>
      <c r="C1070" s="200" t="s">
        <v>83</v>
      </c>
      <c r="D1070" s="237">
        <v>0</v>
      </c>
      <c r="E1070" s="237">
        <f>_xlfn.XLOOKUP(B:B,Sheet1!B:B,Sheet1!D:D,0)</f>
        <v>0</v>
      </c>
      <c r="F1070" s="238"/>
    </row>
    <row r="1071" spans="1:6" ht="16.5" customHeight="1">
      <c r="A1071" s="236">
        <f t="shared" si="26"/>
        <v>7</v>
      </c>
      <c r="B1071" s="200">
        <v>2150704</v>
      </c>
      <c r="C1071" s="200" t="s">
        <v>890</v>
      </c>
      <c r="D1071" s="237">
        <v>0</v>
      </c>
      <c r="E1071" s="237">
        <f>_xlfn.XLOOKUP(B:B,Sheet1!B:B,Sheet1!D:D,0)</f>
        <v>0</v>
      </c>
      <c r="F1071" s="238"/>
    </row>
    <row r="1072" spans="1:6" ht="16.5" customHeight="1">
      <c r="A1072" s="236">
        <f t="shared" si="26"/>
        <v>7</v>
      </c>
      <c r="B1072" s="200">
        <v>2150705</v>
      </c>
      <c r="C1072" s="200" t="s">
        <v>891</v>
      </c>
      <c r="D1072" s="237">
        <v>0</v>
      </c>
      <c r="E1072" s="237">
        <f>_xlfn.XLOOKUP(B:B,Sheet1!B:B,Sheet1!D:D,0)</f>
        <v>0</v>
      </c>
      <c r="F1072" s="238"/>
    </row>
    <row r="1073" spans="1:6" ht="16.5" customHeight="1">
      <c r="A1073" s="236">
        <f t="shared" si="26"/>
        <v>7</v>
      </c>
      <c r="B1073" s="200">
        <v>2150799</v>
      </c>
      <c r="C1073" s="200" t="s">
        <v>892</v>
      </c>
      <c r="D1073" s="237">
        <v>0</v>
      </c>
      <c r="E1073" s="237">
        <f>_xlfn.XLOOKUP(B:B,Sheet1!B:B,Sheet1!D:D,0)</f>
        <v>0</v>
      </c>
      <c r="F1073" s="238"/>
    </row>
    <row r="1074" spans="1:6" ht="16.5" customHeight="1">
      <c r="A1074" s="236">
        <f t="shared" si="26"/>
        <v>5</v>
      </c>
      <c r="B1074" s="200">
        <v>21508</v>
      </c>
      <c r="C1074" s="194" t="s">
        <v>893</v>
      </c>
      <c r="D1074" s="237">
        <f>SUM(D1075:D1081)</f>
        <v>0</v>
      </c>
      <c r="E1074" s="237">
        <f>_xlfn.XLOOKUP(B:B,Sheet1!B:B,Sheet1!D:D,0)</f>
        <v>3000</v>
      </c>
      <c r="F1074" s="238"/>
    </row>
    <row r="1075" spans="1:6" ht="16.5" customHeight="1">
      <c r="A1075" s="236">
        <f t="shared" si="26"/>
        <v>7</v>
      </c>
      <c r="B1075" s="200">
        <v>2150801</v>
      </c>
      <c r="C1075" s="200" t="s">
        <v>81</v>
      </c>
      <c r="D1075" s="237">
        <v>0</v>
      </c>
      <c r="E1075" s="237">
        <f>_xlfn.XLOOKUP(B:B,Sheet1!B:B,Sheet1!D:D,0)</f>
        <v>0</v>
      </c>
      <c r="F1075" s="238"/>
    </row>
    <row r="1076" spans="1:6" ht="16.5" customHeight="1">
      <c r="A1076" s="236">
        <f t="shared" si="26"/>
        <v>7</v>
      </c>
      <c r="B1076" s="200">
        <v>2150802</v>
      </c>
      <c r="C1076" s="200" t="s">
        <v>82</v>
      </c>
      <c r="D1076" s="237">
        <v>0</v>
      </c>
      <c r="E1076" s="237">
        <f>_xlfn.XLOOKUP(B:B,Sheet1!B:B,Sheet1!D:D,0)</f>
        <v>0</v>
      </c>
      <c r="F1076" s="238"/>
    </row>
    <row r="1077" spans="1:6" ht="16.5" customHeight="1">
      <c r="A1077" s="236">
        <f t="shared" si="26"/>
        <v>7</v>
      </c>
      <c r="B1077" s="200">
        <v>2150803</v>
      </c>
      <c r="C1077" s="200" t="s">
        <v>83</v>
      </c>
      <c r="D1077" s="237">
        <v>0</v>
      </c>
      <c r="E1077" s="237">
        <f>_xlfn.XLOOKUP(B:B,Sheet1!B:B,Sheet1!D:D,0)</f>
        <v>0</v>
      </c>
      <c r="F1077" s="238"/>
    </row>
    <row r="1078" spans="1:6" ht="16.5" customHeight="1">
      <c r="A1078" s="236">
        <f t="shared" si="26"/>
        <v>7</v>
      </c>
      <c r="B1078" s="200">
        <v>2150804</v>
      </c>
      <c r="C1078" s="200" t="s">
        <v>894</v>
      </c>
      <c r="D1078" s="237">
        <v>0</v>
      </c>
      <c r="E1078" s="237">
        <f>_xlfn.XLOOKUP(B:B,Sheet1!B:B,Sheet1!D:D,0)</f>
        <v>0</v>
      </c>
      <c r="F1078" s="238"/>
    </row>
    <row r="1079" spans="1:6" ht="16.5" customHeight="1">
      <c r="A1079" s="236">
        <f t="shared" si="26"/>
        <v>7</v>
      </c>
      <c r="B1079" s="200">
        <v>2150805</v>
      </c>
      <c r="C1079" s="200" t="s">
        <v>895</v>
      </c>
      <c r="D1079" s="237">
        <v>0</v>
      </c>
      <c r="E1079" s="237">
        <f>_xlfn.XLOOKUP(B:B,Sheet1!B:B,Sheet1!D:D,0)</f>
        <v>3000</v>
      </c>
      <c r="F1079" s="238"/>
    </row>
    <row r="1080" spans="1:6" ht="16.5" customHeight="1">
      <c r="A1080" s="236">
        <f t="shared" si="26"/>
        <v>7</v>
      </c>
      <c r="B1080" s="200">
        <v>2150806</v>
      </c>
      <c r="C1080" s="200" t="s">
        <v>896</v>
      </c>
      <c r="D1080" s="237">
        <v>0</v>
      </c>
      <c r="E1080" s="237">
        <f>_xlfn.XLOOKUP(B:B,Sheet1!B:B,Sheet1!D:D,0)</f>
        <v>0</v>
      </c>
      <c r="F1080" s="238"/>
    </row>
    <row r="1081" spans="1:6" ht="16.5" customHeight="1">
      <c r="A1081" s="236">
        <f t="shared" si="26"/>
        <v>7</v>
      </c>
      <c r="B1081" s="200">
        <v>2150899</v>
      </c>
      <c r="C1081" s="200" t="s">
        <v>897</v>
      </c>
      <c r="D1081" s="237">
        <v>0</v>
      </c>
      <c r="E1081" s="237">
        <f>_xlfn.XLOOKUP(B:B,Sheet1!B:B,Sheet1!D:D,0)</f>
        <v>0</v>
      </c>
      <c r="F1081" s="238"/>
    </row>
    <row r="1082" spans="1:6" ht="16.5" customHeight="1">
      <c r="A1082" s="236">
        <f t="shared" si="26"/>
        <v>5</v>
      </c>
      <c r="B1082" s="200">
        <v>21599</v>
      </c>
      <c r="C1082" s="194" t="s">
        <v>898</v>
      </c>
      <c r="D1082" s="237">
        <f>SUM(D1083:D1087)</f>
        <v>2232</v>
      </c>
      <c r="E1082" s="237">
        <f>_xlfn.XLOOKUP(B:B,Sheet1!B:B,Sheet1!D:D,0)</f>
        <v>0</v>
      </c>
      <c r="F1082" s="238">
        <f>E1082/D1082-1</f>
        <v>-1</v>
      </c>
    </row>
    <row r="1083" spans="1:6" ht="16.5" customHeight="1">
      <c r="A1083" s="236">
        <f t="shared" si="26"/>
        <v>7</v>
      </c>
      <c r="B1083" s="200">
        <v>2159901</v>
      </c>
      <c r="C1083" s="200" t="s">
        <v>899</v>
      </c>
      <c r="D1083" s="237">
        <v>0</v>
      </c>
      <c r="E1083" s="237">
        <f>_xlfn.XLOOKUP(B:B,Sheet1!B:B,Sheet1!D:D,0)</f>
        <v>0</v>
      </c>
      <c r="F1083" s="238"/>
    </row>
    <row r="1084" spans="1:6" ht="16.5" customHeight="1">
      <c r="A1084" s="236">
        <f t="shared" si="26"/>
        <v>7</v>
      </c>
      <c r="B1084" s="200">
        <v>2159904</v>
      </c>
      <c r="C1084" s="200" t="s">
        <v>900</v>
      </c>
      <c r="D1084" s="237">
        <v>0</v>
      </c>
      <c r="E1084" s="237">
        <f>_xlfn.XLOOKUP(B:B,Sheet1!B:B,Sheet1!D:D,0)</f>
        <v>0</v>
      </c>
      <c r="F1084" s="238"/>
    </row>
    <row r="1085" spans="1:6" ht="16.5" customHeight="1">
      <c r="A1085" s="236">
        <f t="shared" si="26"/>
        <v>7</v>
      </c>
      <c r="B1085" s="200">
        <v>2159905</v>
      </c>
      <c r="C1085" s="200" t="s">
        <v>901</v>
      </c>
      <c r="D1085" s="237">
        <v>0</v>
      </c>
      <c r="E1085" s="237">
        <f>_xlfn.XLOOKUP(B:B,Sheet1!B:B,Sheet1!D:D,0)</f>
        <v>0</v>
      </c>
      <c r="F1085" s="238"/>
    </row>
    <row r="1086" spans="1:6" ht="16.5" customHeight="1">
      <c r="A1086" s="236">
        <f t="shared" si="26"/>
        <v>7</v>
      </c>
      <c r="B1086" s="200">
        <v>2159906</v>
      </c>
      <c r="C1086" s="200" t="s">
        <v>902</v>
      </c>
      <c r="D1086" s="237">
        <v>0</v>
      </c>
      <c r="E1086" s="237">
        <f>_xlfn.XLOOKUP(B:B,Sheet1!B:B,Sheet1!D:D,0)</f>
        <v>0</v>
      </c>
      <c r="F1086" s="238"/>
    </row>
    <row r="1087" spans="1:6" ht="16.5" customHeight="1">
      <c r="A1087" s="236">
        <f t="shared" si="26"/>
        <v>7</v>
      </c>
      <c r="B1087" s="200">
        <v>2159999</v>
      </c>
      <c r="C1087" s="200" t="s">
        <v>903</v>
      </c>
      <c r="D1087" s="237">
        <v>2232</v>
      </c>
      <c r="E1087" s="237">
        <f>_xlfn.XLOOKUP(B:B,Sheet1!B:B,Sheet1!D:D,0)</f>
        <v>0</v>
      </c>
      <c r="F1087" s="238">
        <f>E1087/D1087-1</f>
        <v>-1</v>
      </c>
    </row>
    <row r="1088" spans="1:6" ht="16.5" customHeight="1">
      <c r="A1088" s="236">
        <f t="shared" si="26"/>
        <v>3</v>
      </c>
      <c r="B1088" s="200">
        <v>216</v>
      </c>
      <c r="C1088" s="239" t="s">
        <v>904</v>
      </c>
      <c r="D1088" s="237">
        <f>SUM(D1089,D1099,D1105)</f>
        <v>1295</v>
      </c>
      <c r="E1088" s="237">
        <f>_xlfn.XLOOKUP(B:B,Sheet1!B:B,Sheet1!D:D,0)</f>
        <v>536.51</v>
      </c>
      <c r="F1088" s="238">
        <f>E1088/D1088-1</f>
        <v>-0.5857065637065637</v>
      </c>
    </row>
    <row r="1089" spans="1:6" ht="16.5" customHeight="1">
      <c r="A1089" s="236">
        <f t="shared" si="26"/>
        <v>5</v>
      </c>
      <c r="B1089" s="200">
        <v>21602</v>
      </c>
      <c r="C1089" s="194" t="s">
        <v>905</v>
      </c>
      <c r="D1089" s="237">
        <f>SUM(D1090:D1098)</f>
        <v>693</v>
      </c>
      <c r="E1089" s="237">
        <f>_xlfn.XLOOKUP(B:B,Sheet1!B:B,Sheet1!D:D,0)</f>
        <v>436.51</v>
      </c>
      <c r="F1089" s="238">
        <f>E1089/D1089-1</f>
        <v>-0.3701154401154402</v>
      </c>
    </row>
    <row r="1090" spans="1:6" ht="16.5" customHeight="1">
      <c r="A1090" s="236">
        <f t="shared" si="26"/>
        <v>7</v>
      </c>
      <c r="B1090" s="200">
        <v>2160201</v>
      </c>
      <c r="C1090" s="200" t="s">
        <v>81</v>
      </c>
      <c r="D1090" s="237">
        <v>197</v>
      </c>
      <c r="E1090" s="237">
        <f>_xlfn.XLOOKUP(B:B,Sheet1!B:B,Sheet1!D:D,0)</f>
        <v>424.51</v>
      </c>
      <c r="F1090" s="238">
        <f>E1090/D1090-1</f>
        <v>1.1548730964467007</v>
      </c>
    </row>
    <row r="1091" spans="1:6" ht="16.5" customHeight="1">
      <c r="A1091" s="236">
        <f t="shared" si="26"/>
        <v>7</v>
      </c>
      <c r="B1091" s="200">
        <v>2160202</v>
      </c>
      <c r="C1091" s="200" t="s">
        <v>82</v>
      </c>
      <c r="D1091" s="237">
        <v>193</v>
      </c>
      <c r="E1091" s="237">
        <f>_xlfn.XLOOKUP(B:B,Sheet1!B:B,Sheet1!D:D,0)</f>
        <v>12</v>
      </c>
      <c r="F1091" s="238">
        <f>E1091/D1091-1</f>
        <v>-0.9378238341968912</v>
      </c>
    </row>
    <row r="1092" spans="1:6" ht="16.5" customHeight="1">
      <c r="A1092" s="236">
        <f t="shared" si="26"/>
        <v>7</v>
      </c>
      <c r="B1092" s="200">
        <v>2160203</v>
      </c>
      <c r="C1092" s="200" t="s">
        <v>83</v>
      </c>
      <c r="D1092" s="237">
        <v>0</v>
      </c>
      <c r="E1092" s="237">
        <f>_xlfn.XLOOKUP(B:B,Sheet1!B:B,Sheet1!D:D,0)</f>
        <v>0</v>
      </c>
      <c r="F1092" s="238"/>
    </row>
    <row r="1093" spans="1:6" ht="16.5" customHeight="1">
      <c r="A1093" s="236">
        <f t="shared" si="26"/>
        <v>7</v>
      </c>
      <c r="B1093" s="200">
        <v>2160216</v>
      </c>
      <c r="C1093" s="200" t="s">
        <v>906</v>
      </c>
      <c r="D1093" s="237">
        <v>0</v>
      </c>
      <c r="E1093" s="237">
        <f>_xlfn.XLOOKUP(B:B,Sheet1!B:B,Sheet1!D:D,0)</f>
        <v>0</v>
      </c>
      <c r="F1093" s="238"/>
    </row>
    <row r="1094" spans="1:6" ht="16.5" customHeight="1">
      <c r="A1094" s="236">
        <f t="shared" si="26"/>
        <v>7</v>
      </c>
      <c r="B1094" s="200">
        <v>2160217</v>
      </c>
      <c r="C1094" s="200" t="s">
        <v>907</v>
      </c>
      <c r="D1094" s="237">
        <v>0</v>
      </c>
      <c r="E1094" s="237">
        <f>_xlfn.XLOOKUP(B:B,Sheet1!B:B,Sheet1!D:D,0)</f>
        <v>0</v>
      </c>
      <c r="F1094" s="238"/>
    </row>
    <row r="1095" spans="1:6" ht="16.5" customHeight="1">
      <c r="A1095" s="236">
        <f aca="true" t="shared" si="27" ref="A1095:A1158">LEN(B1095)</f>
        <v>7</v>
      </c>
      <c r="B1095" s="200">
        <v>2160218</v>
      </c>
      <c r="C1095" s="200" t="s">
        <v>908</v>
      </c>
      <c r="D1095" s="237">
        <v>0</v>
      </c>
      <c r="E1095" s="237">
        <f>_xlfn.XLOOKUP(B:B,Sheet1!B:B,Sheet1!D:D,0)</f>
        <v>0</v>
      </c>
      <c r="F1095" s="238"/>
    </row>
    <row r="1096" spans="1:6" ht="16.5" customHeight="1">
      <c r="A1096" s="236">
        <f t="shared" si="27"/>
        <v>7</v>
      </c>
      <c r="B1096" s="200">
        <v>2160219</v>
      </c>
      <c r="C1096" s="200" t="s">
        <v>909</v>
      </c>
      <c r="D1096" s="237">
        <v>0</v>
      </c>
      <c r="E1096" s="237">
        <f>_xlfn.XLOOKUP(B:B,Sheet1!B:B,Sheet1!D:D,0)</f>
        <v>0</v>
      </c>
      <c r="F1096" s="238"/>
    </row>
    <row r="1097" spans="1:6" ht="16.5" customHeight="1">
      <c r="A1097" s="236">
        <f t="shared" si="27"/>
        <v>7</v>
      </c>
      <c r="B1097" s="200">
        <v>2160250</v>
      </c>
      <c r="C1097" s="200" t="s">
        <v>90</v>
      </c>
      <c r="D1097" s="237">
        <v>0</v>
      </c>
      <c r="E1097" s="237">
        <f>_xlfn.XLOOKUP(B:B,Sheet1!B:B,Sheet1!D:D,0)</f>
        <v>0</v>
      </c>
      <c r="F1097" s="238"/>
    </row>
    <row r="1098" spans="1:6" ht="16.5" customHeight="1">
      <c r="A1098" s="236">
        <f t="shared" si="27"/>
        <v>7</v>
      </c>
      <c r="B1098" s="200">
        <v>2160299</v>
      </c>
      <c r="C1098" s="200" t="s">
        <v>910</v>
      </c>
      <c r="D1098" s="237">
        <v>303</v>
      </c>
      <c r="E1098" s="237">
        <f>_xlfn.XLOOKUP(B:B,Sheet1!B:B,Sheet1!D:D,0)</f>
        <v>0</v>
      </c>
      <c r="F1098" s="238">
        <f>E1098/D1098-1</f>
        <v>-1</v>
      </c>
    </row>
    <row r="1099" spans="1:6" ht="16.5" customHeight="1">
      <c r="A1099" s="236">
        <f t="shared" si="27"/>
        <v>5</v>
      </c>
      <c r="B1099" s="200">
        <v>21606</v>
      </c>
      <c r="C1099" s="194" t="s">
        <v>911</v>
      </c>
      <c r="D1099" s="237">
        <f>SUM(D1100:D1104)</f>
        <v>262</v>
      </c>
      <c r="E1099" s="237">
        <f>_xlfn.XLOOKUP(B:B,Sheet1!B:B,Sheet1!D:D,0)</f>
        <v>0</v>
      </c>
      <c r="F1099" s="238">
        <f>E1099/D1099-1</f>
        <v>-1</v>
      </c>
    </row>
    <row r="1100" spans="1:6" ht="16.5" customHeight="1">
      <c r="A1100" s="236">
        <f t="shared" si="27"/>
        <v>7</v>
      </c>
      <c r="B1100" s="200">
        <v>2160601</v>
      </c>
      <c r="C1100" s="200" t="s">
        <v>81</v>
      </c>
      <c r="D1100" s="237">
        <v>0</v>
      </c>
      <c r="E1100" s="237">
        <f>_xlfn.XLOOKUP(B:B,Sheet1!B:B,Sheet1!D:D,0)</f>
        <v>0</v>
      </c>
      <c r="F1100" s="238"/>
    </row>
    <row r="1101" spans="1:6" ht="16.5" customHeight="1">
      <c r="A1101" s="236">
        <f t="shared" si="27"/>
        <v>7</v>
      </c>
      <c r="B1101" s="200">
        <v>2160602</v>
      </c>
      <c r="C1101" s="200" t="s">
        <v>82</v>
      </c>
      <c r="D1101" s="237">
        <v>0</v>
      </c>
      <c r="E1101" s="237">
        <f>_xlfn.XLOOKUP(B:B,Sheet1!B:B,Sheet1!D:D,0)</f>
        <v>0</v>
      </c>
      <c r="F1101" s="238"/>
    </row>
    <row r="1102" spans="1:6" ht="16.5" customHeight="1">
      <c r="A1102" s="236">
        <f t="shared" si="27"/>
        <v>7</v>
      </c>
      <c r="B1102" s="200">
        <v>2160603</v>
      </c>
      <c r="C1102" s="200" t="s">
        <v>83</v>
      </c>
      <c r="D1102" s="237">
        <v>0</v>
      </c>
      <c r="E1102" s="237">
        <f>_xlfn.XLOOKUP(B:B,Sheet1!B:B,Sheet1!D:D,0)</f>
        <v>0</v>
      </c>
      <c r="F1102" s="238"/>
    </row>
    <row r="1103" spans="1:6" ht="16.5" customHeight="1">
      <c r="A1103" s="236">
        <f t="shared" si="27"/>
        <v>7</v>
      </c>
      <c r="B1103" s="200">
        <v>2160607</v>
      </c>
      <c r="C1103" s="200" t="s">
        <v>912</v>
      </c>
      <c r="D1103" s="237">
        <v>0</v>
      </c>
      <c r="E1103" s="237">
        <f>_xlfn.XLOOKUP(B:B,Sheet1!B:B,Sheet1!D:D,0)</f>
        <v>0</v>
      </c>
      <c r="F1103" s="238"/>
    </row>
    <row r="1104" spans="1:6" ht="16.5" customHeight="1">
      <c r="A1104" s="236">
        <f t="shared" si="27"/>
        <v>7</v>
      </c>
      <c r="B1104" s="200">
        <v>2160699</v>
      </c>
      <c r="C1104" s="200" t="s">
        <v>913</v>
      </c>
      <c r="D1104" s="237">
        <v>262</v>
      </c>
      <c r="E1104" s="237">
        <f>_xlfn.XLOOKUP(B:B,Sheet1!B:B,Sheet1!D:D,0)</f>
        <v>0</v>
      </c>
      <c r="F1104" s="238">
        <f>E1104/D1104-1</f>
        <v>-1</v>
      </c>
    </row>
    <row r="1105" spans="1:6" ht="16.5" customHeight="1">
      <c r="A1105" s="236">
        <f t="shared" si="27"/>
        <v>5</v>
      </c>
      <c r="B1105" s="200">
        <v>21699</v>
      </c>
      <c r="C1105" s="194" t="s">
        <v>914</v>
      </c>
      <c r="D1105" s="237">
        <f>SUM(D1106:D1107)</f>
        <v>340</v>
      </c>
      <c r="E1105" s="237">
        <f>_xlfn.XLOOKUP(B:B,Sheet1!B:B,Sheet1!D:D,0)</f>
        <v>100</v>
      </c>
      <c r="F1105" s="238">
        <f>E1105/D1105-1</f>
        <v>-0.7058823529411764</v>
      </c>
    </row>
    <row r="1106" spans="1:6" ht="16.5" customHeight="1">
      <c r="A1106" s="236">
        <f t="shared" si="27"/>
        <v>7</v>
      </c>
      <c r="B1106" s="200">
        <v>2169901</v>
      </c>
      <c r="C1106" s="200" t="s">
        <v>915</v>
      </c>
      <c r="D1106" s="237">
        <v>0</v>
      </c>
      <c r="E1106" s="237">
        <f>_xlfn.XLOOKUP(B:B,Sheet1!B:B,Sheet1!D:D,0)</f>
        <v>0</v>
      </c>
      <c r="F1106" s="238"/>
    </row>
    <row r="1107" spans="1:6" ht="16.5" customHeight="1">
      <c r="A1107" s="236">
        <f t="shared" si="27"/>
        <v>7</v>
      </c>
      <c r="B1107" s="200">
        <v>2169999</v>
      </c>
      <c r="C1107" s="200" t="s">
        <v>916</v>
      </c>
      <c r="D1107" s="237">
        <v>340</v>
      </c>
      <c r="E1107" s="237">
        <f>_xlfn.XLOOKUP(B:B,Sheet1!B:B,Sheet1!D:D,0)</f>
        <v>100</v>
      </c>
      <c r="F1107" s="238">
        <f>E1107/D1107-1</f>
        <v>-0.7058823529411764</v>
      </c>
    </row>
    <row r="1108" spans="1:6" ht="16.5" customHeight="1">
      <c r="A1108" s="236">
        <f t="shared" si="27"/>
        <v>3</v>
      </c>
      <c r="B1108" s="200">
        <v>217</v>
      </c>
      <c r="C1108" s="239" t="s">
        <v>917</v>
      </c>
      <c r="D1108" s="237">
        <f>SUM(D1109,D1116,D1126,D1132,D1135)</f>
        <v>106</v>
      </c>
      <c r="E1108" s="237">
        <f>_xlfn.XLOOKUP(B:B,Sheet1!B:B,Sheet1!D:D,0)</f>
        <v>70</v>
      </c>
      <c r="F1108" s="238">
        <f>E1108/D1108-1</f>
        <v>-0.339622641509434</v>
      </c>
    </row>
    <row r="1109" spans="1:6" ht="16.5" customHeight="1">
      <c r="A1109" s="236">
        <f t="shared" si="27"/>
        <v>5</v>
      </c>
      <c r="B1109" s="200">
        <v>21701</v>
      </c>
      <c r="C1109" s="194" t="s">
        <v>918</v>
      </c>
      <c r="D1109" s="237">
        <f>SUM(D1110:D1115)</f>
        <v>0</v>
      </c>
      <c r="E1109" s="237">
        <f>_xlfn.XLOOKUP(B:B,Sheet1!B:B,Sheet1!D:D,0)</f>
        <v>0</v>
      </c>
      <c r="F1109" s="238"/>
    </row>
    <row r="1110" spans="1:6" ht="16.5" customHeight="1">
      <c r="A1110" s="236">
        <f t="shared" si="27"/>
        <v>7</v>
      </c>
      <c r="B1110" s="200">
        <v>2170101</v>
      </c>
      <c r="C1110" s="200" t="s">
        <v>81</v>
      </c>
      <c r="D1110" s="237">
        <v>0</v>
      </c>
      <c r="E1110" s="237">
        <f>_xlfn.XLOOKUP(B:B,Sheet1!B:B,Sheet1!D:D,0)</f>
        <v>0</v>
      </c>
      <c r="F1110" s="238"/>
    </row>
    <row r="1111" spans="1:6" ht="16.5" customHeight="1">
      <c r="A1111" s="236">
        <f t="shared" si="27"/>
        <v>7</v>
      </c>
      <c r="B1111" s="200">
        <v>2170102</v>
      </c>
      <c r="C1111" s="200" t="s">
        <v>82</v>
      </c>
      <c r="D1111" s="237">
        <v>0</v>
      </c>
      <c r="E1111" s="237">
        <f>_xlfn.XLOOKUP(B:B,Sheet1!B:B,Sheet1!D:D,0)</f>
        <v>0</v>
      </c>
      <c r="F1111" s="238"/>
    </row>
    <row r="1112" spans="1:6" ht="16.5" customHeight="1">
      <c r="A1112" s="236">
        <f t="shared" si="27"/>
        <v>7</v>
      </c>
      <c r="B1112" s="200">
        <v>2170103</v>
      </c>
      <c r="C1112" s="200" t="s">
        <v>83</v>
      </c>
      <c r="D1112" s="237">
        <v>0</v>
      </c>
      <c r="E1112" s="237">
        <f>_xlfn.XLOOKUP(B:B,Sheet1!B:B,Sheet1!D:D,0)</f>
        <v>0</v>
      </c>
      <c r="F1112" s="238"/>
    </row>
    <row r="1113" spans="1:6" ht="16.5" customHeight="1">
      <c r="A1113" s="236">
        <f t="shared" si="27"/>
        <v>7</v>
      </c>
      <c r="B1113" s="200">
        <v>2170104</v>
      </c>
      <c r="C1113" s="200" t="s">
        <v>919</v>
      </c>
      <c r="D1113" s="237">
        <v>0</v>
      </c>
      <c r="E1113" s="237">
        <f>_xlfn.XLOOKUP(B:B,Sheet1!B:B,Sheet1!D:D,0)</f>
        <v>0</v>
      </c>
      <c r="F1113" s="238"/>
    </row>
    <row r="1114" spans="1:6" ht="16.5" customHeight="1">
      <c r="A1114" s="236">
        <f t="shared" si="27"/>
        <v>7</v>
      </c>
      <c r="B1114" s="200">
        <v>2170150</v>
      </c>
      <c r="C1114" s="200" t="s">
        <v>90</v>
      </c>
      <c r="D1114" s="237">
        <v>0</v>
      </c>
      <c r="E1114" s="237">
        <f>_xlfn.XLOOKUP(B:B,Sheet1!B:B,Sheet1!D:D,0)</f>
        <v>0</v>
      </c>
      <c r="F1114" s="238"/>
    </row>
    <row r="1115" spans="1:6" ht="16.5" customHeight="1">
      <c r="A1115" s="236">
        <f t="shared" si="27"/>
        <v>7</v>
      </c>
      <c r="B1115" s="200">
        <v>2170199</v>
      </c>
      <c r="C1115" s="200" t="s">
        <v>920</v>
      </c>
      <c r="D1115" s="237">
        <v>0</v>
      </c>
      <c r="E1115" s="237">
        <f>_xlfn.XLOOKUP(B:B,Sheet1!B:B,Sheet1!D:D,0)</f>
        <v>0</v>
      </c>
      <c r="F1115" s="238"/>
    </row>
    <row r="1116" spans="1:6" ht="16.5" customHeight="1">
      <c r="A1116" s="236">
        <f t="shared" si="27"/>
        <v>5</v>
      </c>
      <c r="B1116" s="200">
        <v>21702</v>
      </c>
      <c r="C1116" s="194" t="s">
        <v>921</v>
      </c>
      <c r="D1116" s="237">
        <f>SUM(D1117:D1125)</f>
        <v>0</v>
      </c>
      <c r="E1116" s="237">
        <f>_xlfn.XLOOKUP(B:B,Sheet1!B:B,Sheet1!D:D,0)</f>
        <v>0</v>
      </c>
      <c r="F1116" s="238"/>
    </row>
    <row r="1117" spans="1:6" ht="16.5" customHeight="1">
      <c r="A1117" s="236">
        <f t="shared" si="27"/>
        <v>7</v>
      </c>
      <c r="B1117" s="200">
        <v>2170201</v>
      </c>
      <c r="C1117" s="200" t="s">
        <v>922</v>
      </c>
      <c r="D1117" s="237">
        <v>0</v>
      </c>
      <c r="E1117" s="237">
        <f>_xlfn.XLOOKUP(B:B,Sheet1!B:B,Sheet1!D:D,0)</f>
        <v>0</v>
      </c>
      <c r="F1117" s="238"/>
    </row>
    <row r="1118" spans="1:6" ht="16.5" customHeight="1">
      <c r="A1118" s="236">
        <f t="shared" si="27"/>
        <v>7</v>
      </c>
      <c r="B1118" s="200">
        <v>2170202</v>
      </c>
      <c r="C1118" s="200" t="s">
        <v>923</v>
      </c>
      <c r="D1118" s="237">
        <v>0</v>
      </c>
      <c r="E1118" s="237">
        <f>_xlfn.XLOOKUP(B:B,Sheet1!B:B,Sheet1!D:D,0)</f>
        <v>0</v>
      </c>
      <c r="F1118" s="238"/>
    </row>
    <row r="1119" spans="1:6" ht="16.5" customHeight="1">
      <c r="A1119" s="236">
        <f t="shared" si="27"/>
        <v>7</v>
      </c>
      <c r="B1119" s="200">
        <v>2170203</v>
      </c>
      <c r="C1119" s="200" t="s">
        <v>924</v>
      </c>
      <c r="D1119" s="237">
        <v>0</v>
      </c>
      <c r="E1119" s="237">
        <f>_xlfn.XLOOKUP(B:B,Sheet1!B:B,Sheet1!D:D,0)</f>
        <v>0</v>
      </c>
      <c r="F1119" s="238"/>
    </row>
    <row r="1120" spans="1:6" ht="16.5" customHeight="1">
      <c r="A1120" s="236">
        <f t="shared" si="27"/>
        <v>7</v>
      </c>
      <c r="B1120" s="200">
        <v>2170204</v>
      </c>
      <c r="C1120" s="200" t="s">
        <v>925</v>
      </c>
      <c r="D1120" s="237">
        <v>0</v>
      </c>
      <c r="E1120" s="237">
        <f>_xlfn.XLOOKUP(B:B,Sheet1!B:B,Sheet1!D:D,0)</f>
        <v>0</v>
      </c>
      <c r="F1120" s="238"/>
    </row>
    <row r="1121" spans="1:6" ht="16.5" customHeight="1">
      <c r="A1121" s="236">
        <f t="shared" si="27"/>
        <v>7</v>
      </c>
      <c r="B1121" s="200">
        <v>2170205</v>
      </c>
      <c r="C1121" s="200" t="s">
        <v>926</v>
      </c>
      <c r="D1121" s="237">
        <v>0</v>
      </c>
      <c r="E1121" s="237">
        <f>_xlfn.XLOOKUP(B:B,Sheet1!B:B,Sheet1!D:D,0)</f>
        <v>0</v>
      </c>
      <c r="F1121" s="238"/>
    </row>
    <row r="1122" spans="1:6" ht="16.5" customHeight="1">
      <c r="A1122" s="236">
        <f t="shared" si="27"/>
        <v>7</v>
      </c>
      <c r="B1122" s="200">
        <v>2170206</v>
      </c>
      <c r="C1122" s="200" t="s">
        <v>927</v>
      </c>
      <c r="D1122" s="237">
        <v>0</v>
      </c>
      <c r="E1122" s="237">
        <f>_xlfn.XLOOKUP(B:B,Sheet1!B:B,Sheet1!D:D,0)</f>
        <v>0</v>
      </c>
      <c r="F1122" s="238"/>
    </row>
    <row r="1123" spans="1:6" ht="16.5" customHeight="1">
      <c r="A1123" s="236">
        <f t="shared" si="27"/>
        <v>7</v>
      </c>
      <c r="B1123" s="200">
        <v>2170207</v>
      </c>
      <c r="C1123" s="200" t="s">
        <v>928</v>
      </c>
      <c r="D1123" s="237">
        <v>0</v>
      </c>
      <c r="E1123" s="237">
        <f>_xlfn.XLOOKUP(B:B,Sheet1!B:B,Sheet1!D:D,0)</f>
        <v>0</v>
      </c>
      <c r="F1123" s="238"/>
    </row>
    <row r="1124" spans="1:6" ht="16.5" customHeight="1">
      <c r="A1124" s="236">
        <f t="shared" si="27"/>
        <v>7</v>
      </c>
      <c r="B1124" s="200">
        <v>2170208</v>
      </c>
      <c r="C1124" s="200" t="s">
        <v>929</v>
      </c>
      <c r="D1124" s="237">
        <v>0</v>
      </c>
      <c r="E1124" s="237">
        <f>_xlfn.XLOOKUP(B:B,Sheet1!B:B,Sheet1!D:D,0)</f>
        <v>0</v>
      </c>
      <c r="F1124" s="238"/>
    </row>
    <row r="1125" spans="1:6" ht="16.5" customHeight="1">
      <c r="A1125" s="236">
        <f t="shared" si="27"/>
        <v>7</v>
      </c>
      <c r="B1125" s="200">
        <v>2170299</v>
      </c>
      <c r="C1125" s="200" t="s">
        <v>930</v>
      </c>
      <c r="D1125" s="237">
        <v>0</v>
      </c>
      <c r="E1125" s="237">
        <f>_xlfn.XLOOKUP(B:B,Sheet1!B:B,Sheet1!D:D,0)</f>
        <v>0</v>
      </c>
      <c r="F1125" s="238"/>
    </row>
    <row r="1126" spans="1:6" ht="16.5" customHeight="1">
      <c r="A1126" s="236">
        <f t="shared" si="27"/>
        <v>5</v>
      </c>
      <c r="B1126" s="200">
        <v>21703</v>
      </c>
      <c r="C1126" s="194" t="s">
        <v>931</v>
      </c>
      <c r="D1126" s="237">
        <f>SUM(D1127:D1131)</f>
        <v>60</v>
      </c>
      <c r="E1126" s="237">
        <f>_xlfn.XLOOKUP(B:B,Sheet1!B:B,Sheet1!D:D,0)</f>
        <v>0</v>
      </c>
      <c r="F1126" s="238">
        <f>E1126/D1126-1</f>
        <v>-1</v>
      </c>
    </row>
    <row r="1127" spans="1:6" ht="16.5" customHeight="1">
      <c r="A1127" s="236">
        <f t="shared" si="27"/>
        <v>7</v>
      </c>
      <c r="B1127" s="200">
        <v>2170301</v>
      </c>
      <c r="C1127" s="200" t="s">
        <v>932</v>
      </c>
      <c r="D1127" s="237">
        <v>0</v>
      </c>
      <c r="E1127" s="237">
        <f>_xlfn.XLOOKUP(B:B,Sheet1!B:B,Sheet1!D:D,0)</f>
        <v>0</v>
      </c>
      <c r="F1127" s="238"/>
    </row>
    <row r="1128" spans="1:6" ht="16.5" customHeight="1">
      <c r="A1128" s="236">
        <f t="shared" si="27"/>
        <v>7</v>
      </c>
      <c r="B1128" s="200">
        <v>2170302</v>
      </c>
      <c r="C1128" s="200" t="s">
        <v>933</v>
      </c>
      <c r="D1128" s="237">
        <v>0</v>
      </c>
      <c r="E1128" s="237">
        <f>_xlfn.XLOOKUP(B:B,Sheet1!B:B,Sheet1!D:D,0)</f>
        <v>0</v>
      </c>
      <c r="F1128" s="238"/>
    </row>
    <row r="1129" spans="1:6" ht="16.5" customHeight="1">
      <c r="A1129" s="236">
        <f t="shared" si="27"/>
        <v>7</v>
      </c>
      <c r="B1129" s="200">
        <v>2170303</v>
      </c>
      <c r="C1129" s="200" t="s">
        <v>934</v>
      </c>
      <c r="D1129" s="237">
        <v>0</v>
      </c>
      <c r="E1129" s="237">
        <f>_xlfn.XLOOKUP(B:B,Sheet1!B:B,Sheet1!D:D,0)</f>
        <v>0</v>
      </c>
      <c r="F1129" s="238"/>
    </row>
    <row r="1130" spans="1:6" ht="16.5" customHeight="1">
      <c r="A1130" s="236">
        <f t="shared" si="27"/>
        <v>7</v>
      </c>
      <c r="B1130" s="200">
        <v>2170304</v>
      </c>
      <c r="C1130" s="200" t="s">
        <v>935</v>
      </c>
      <c r="D1130" s="237">
        <v>0</v>
      </c>
      <c r="E1130" s="237">
        <f>_xlfn.XLOOKUP(B:B,Sheet1!B:B,Sheet1!D:D,0)</f>
        <v>0</v>
      </c>
      <c r="F1130" s="238"/>
    </row>
    <row r="1131" spans="1:6" ht="16.5" customHeight="1">
      <c r="A1131" s="236">
        <f t="shared" si="27"/>
        <v>7</v>
      </c>
      <c r="B1131" s="200">
        <v>2170399</v>
      </c>
      <c r="C1131" s="200" t="s">
        <v>936</v>
      </c>
      <c r="D1131" s="237">
        <v>60</v>
      </c>
      <c r="E1131" s="237">
        <f>_xlfn.XLOOKUP(B:B,Sheet1!B:B,Sheet1!D:D,0)</f>
        <v>0</v>
      </c>
      <c r="F1131" s="238">
        <f>E1131/D1131-1</f>
        <v>-1</v>
      </c>
    </row>
    <row r="1132" spans="1:6" ht="16.5" customHeight="1">
      <c r="A1132" s="236">
        <f t="shared" si="27"/>
        <v>5</v>
      </c>
      <c r="B1132" s="200">
        <v>21704</v>
      </c>
      <c r="C1132" s="194" t="s">
        <v>937</v>
      </c>
      <c r="D1132" s="237">
        <f>SUM(D1133:D1134)</f>
        <v>0</v>
      </c>
      <c r="E1132" s="237">
        <f>_xlfn.XLOOKUP(B:B,Sheet1!B:B,Sheet1!D:D,0)</f>
        <v>0</v>
      </c>
      <c r="F1132" s="238"/>
    </row>
    <row r="1133" spans="1:6" ht="16.5" customHeight="1">
      <c r="A1133" s="236">
        <f t="shared" si="27"/>
        <v>7</v>
      </c>
      <c r="B1133" s="200">
        <v>2170401</v>
      </c>
      <c r="C1133" s="200" t="s">
        <v>938</v>
      </c>
      <c r="D1133" s="237">
        <v>0</v>
      </c>
      <c r="E1133" s="237">
        <f>_xlfn.XLOOKUP(B:B,Sheet1!B:B,Sheet1!D:D,0)</f>
        <v>0</v>
      </c>
      <c r="F1133" s="238"/>
    </row>
    <row r="1134" spans="1:6" ht="16.5" customHeight="1">
      <c r="A1134" s="236">
        <f t="shared" si="27"/>
        <v>7</v>
      </c>
      <c r="B1134" s="200">
        <v>2170499</v>
      </c>
      <c r="C1134" s="200" t="s">
        <v>939</v>
      </c>
      <c r="D1134" s="237">
        <v>0</v>
      </c>
      <c r="E1134" s="237">
        <f>_xlfn.XLOOKUP(B:B,Sheet1!B:B,Sheet1!D:D,0)</f>
        <v>0</v>
      </c>
      <c r="F1134" s="238"/>
    </row>
    <row r="1135" spans="1:6" ht="16.5" customHeight="1">
      <c r="A1135" s="236">
        <f t="shared" si="27"/>
        <v>5</v>
      </c>
      <c r="B1135" s="200">
        <v>21799</v>
      </c>
      <c r="C1135" s="194" t="s">
        <v>940</v>
      </c>
      <c r="D1135" s="237">
        <f>SUM(D1136:D1137)</f>
        <v>46</v>
      </c>
      <c r="E1135" s="237">
        <f>_xlfn.XLOOKUP(B:B,Sheet1!B:B,Sheet1!D:D,0)</f>
        <v>70</v>
      </c>
      <c r="F1135" s="238">
        <f>E1135/D1135-1</f>
        <v>0.5217391304347827</v>
      </c>
    </row>
    <row r="1136" spans="1:6" ht="16.5" customHeight="1">
      <c r="A1136" s="236">
        <f t="shared" si="27"/>
        <v>7</v>
      </c>
      <c r="B1136" s="200">
        <v>2179902</v>
      </c>
      <c r="C1136" s="200" t="s">
        <v>941</v>
      </c>
      <c r="D1136" s="237">
        <v>0</v>
      </c>
      <c r="E1136" s="237">
        <f>_xlfn.XLOOKUP(B:B,Sheet1!B:B,Sheet1!D:D,0)</f>
        <v>0</v>
      </c>
      <c r="F1136" s="238"/>
    </row>
    <row r="1137" spans="1:6" ht="16.5" customHeight="1">
      <c r="A1137" s="236">
        <f t="shared" si="27"/>
        <v>7</v>
      </c>
      <c r="B1137" s="200">
        <v>2179999</v>
      </c>
      <c r="C1137" s="200" t="s">
        <v>942</v>
      </c>
      <c r="D1137" s="237">
        <v>46</v>
      </c>
      <c r="E1137" s="237">
        <f>_xlfn.XLOOKUP(B:B,Sheet1!B:B,Sheet1!D:D,0)</f>
        <v>70</v>
      </c>
      <c r="F1137" s="238">
        <f>E1137/D1137-1</f>
        <v>0.5217391304347827</v>
      </c>
    </row>
    <row r="1138" spans="1:6" ht="16.5" customHeight="1">
      <c r="A1138" s="236">
        <f t="shared" si="27"/>
        <v>3</v>
      </c>
      <c r="B1138" s="200">
        <v>219</v>
      </c>
      <c r="C1138" s="239" t="s">
        <v>943</v>
      </c>
      <c r="D1138" s="237">
        <f>SUM(D1139:D1147)</f>
        <v>0</v>
      </c>
      <c r="E1138" s="237">
        <f>_xlfn.XLOOKUP(B:B,Sheet1!B:B,Sheet1!D:D,0)</f>
        <v>0</v>
      </c>
      <c r="F1138" s="238"/>
    </row>
    <row r="1139" spans="1:6" ht="16.5" customHeight="1">
      <c r="A1139" s="236">
        <f t="shared" si="27"/>
        <v>5</v>
      </c>
      <c r="B1139" s="200">
        <v>21901</v>
      </c>
      <c r="C1139" s="194" t="s">
        <v>944</v>
      </c>
      <c r="D1139" s="237">
        <v>0</v>
      </c>
      <c r="E1139" s="237">
        <f>_xlfn.XLOOKUP(B:B,Sheet1!B:B,Sheet1!D:D,0)</f>
        <v>0</v>
      </c>
      <c r="F1139" s="238"/>
    </row>
    <row r="1140" spans="1:6" ht="16.5" customHeight="1">
      <c r="A1140" s="236">
        <f t="shared" si="27"/>
        <v>5</v>
      </c>
      <c r="B1140" s="200">
        <v>21902</v>
      </c>
      <c r="C1140" s="194" t="s">
        <v>945</v>
      </c>
      <c r="D1140" s="237">
        <v>0</v>
      </c>
      <c r="E1140" s="237">
        <f>_xlfn.XLOOKUP(B:B,Sheet1!B:B,Sheet1!D:D,0)</f>
        <v>0</v>
      </c>
      <c r="F1140" s="238"/>
    </row>
    <row r="1141" spans="1:6" ht="16.5" customHeight="1">
      <c r="A1141" s="236">
        <f t="shared" si="27"/>
        <v>5</v>
      </c>
      <c r="B1141" s="200">
        <v>21903</v>
      </c>
      <c r="C1141" s="194" t="s">
        <v>946</v>
      </c>
      <c r="D1141" s="237">
        <v>0</v>
      </c>
      <c r="E1141" s="237">
        <f>_xlfn.XLOOKUP(B:B,Sheet1!B:B,Sheet1!D:D,0)</f>
        <v>0</v>
      </c>
      <c r="F1141" s="238"/>
    </row>
    <row r="1142" spans="1:6" ht="16.5" customHeight="1">
      <c r="A1142" s="236">
        <f t="shared" si="27"/>
        <v>5</v>
      </c>
      <c r="B1142" s="200">
        <v>21904</v>
      </c>
      <c r="C1142" s="194" t="s">
        <v>947</v>
      </c>
      <c r="D1142" s="237">
        <v>0</v>
      </c>
      <c r="E1142" s="237">
        <f>_xlfn.XLOOKUP(B:B,Sheet1!B:B,Sheet1!D:D,0)</f>
        <v>0</v>
      </c>
      <c r="F1142" s="238"/>
    </row>
    <row r="1143" spans="1:6" ht="16.5" customHeight="1">
      <c r="A1143" s="236">
        <f t="shared" si="27"/>
        <v>5</v>
      </c>
      <c r="B1143" s="200">
        <v>21905</v>
      </c>
      <c r="C1143" s="194" t="s">
        <v>948</v>
      </c>
      <c r="D1143" s="237">
        <v>0</v>
      </c>
      <c r="E1143" s="237">
        <f>_xlfn.XLOOKUP(B:B,Sheet1!B:B,Sheet1!D:D,0)</f>
        <v>0</v>
      </c>
      <c r="F1143" s="238"/>
    </row>
    <row r="1144" spans="1:6" ht="16.5" customHeight="1">
      <c r="A1144" s="236">
        <f t="shared" si="27"/>
        <v>5</v>
      </c>
      <c r="B1144" s="200">
        <v>21906</v>
      </c>
      <c r="C1144" s="194" t="s">
        <v>949</v>
      </c>
      <c r="D1144" s="237">
        <v>0</v>
      </c>
      <c r="E1144" s="237">
        <f>_xlfn.XLOOKUP(B:B,Sheet1!B:B,Sheet1!D:D,0)</f>
        <v>0</v>
      </c>
      <c r="F1144" s="238"/>
    </row>
    <row r="1145" spans="1:6" ht="16.5" customHeight="1">
      <c r="A1145" s="236">
        <f t="shared" si="27"/>
        <v>5</v>
      </c>
      <c r="B1145" s="200">
        <v>21907</v>
      </c>
      <c r="C1145" s="194" t="s">
        <v>950</v>
      </c>
      <c r="D1145" s="237">
        <v>0</v>
      </c>
      <c r="E1145" s="237">
        <f>_xlfn.XLOOKUP(B:B,Sheet1!B:B,Sheet1!D:D,0)</f>
        <v>0</v>
      </c>
      <c r="F1145" s="238"/>
    </row>
    <row r="1146" spans="1:6" ht="16.5" customHeight="1">
      <c r="A1146" s="236">
        <f t="shared" si="27"/>
        <v>5</v>
      </c>
      <c r="B1146" s="200">
        <v>21908</v>
      </c>
      <c r="C1146" s="194" t="s">
        <v>951</v>
      </c>
      <c r="D1146" s="237">
        <v>0</v>
      </c>
      <c r="E1146" s="237">
        <f>_xlfn.XLOOKUP(B:B,Sheet1!B:B,Sheet1!D:D,0)</f>
        <v>0</v>
      </c>
      <c r="F1146" s="238"/>
    </row>
    <row r="1147" spans="1:6" ht="16.5" customHeight="1">
      <c r="A1147" s="236">
        <f t="shared" si="27"/>
        <v>5</v>
      </c>
      <c r="B1147" s="200">
        <v>21999</v>
      </c>
      <c r="C1147" s="194" t="s">
        <v>952</v>
      </c>
      <c r="D1147" s="237">
        <v>0</v>
      </c>
      <c r="E1147" s="237">
        <f>_xlfn.XLOOKUP(B:B,Sheet1!B:B,Sheet1!D:D,0)</f>
        <v>0</v>
      </c>
      <c r="F1147" s="238"/>
    </row>
    <row r="1148" spans="1:6" ht="16.5" customHeight="1">
      <c r="A1148" s="236">
        <f t="shared" si="27"/>
        <v>3</v>
      </c>
      <c r="B1148" s="200">
        <v>220</v>
      </c>
      <c r="C1148" s="239" t="s">
        <v>953</v>
      </c>
      <c r="D1148" s="237">
        <f>SUM(D1149,D1176,D1191)</f>
        <v>4786</v>
      </c>
      <c r="E1148" s="237">
        <f>_xlfn.XLOOKUP(B:B,Sheet1!B:B,Sheet1!D:D,0)</f>
        <v>5510.94</v>
      </c>
      <c r="F1148" s="238">
        <f>E1148/D1148-1</f>
        <v>0.15147095695779345</v>
      </c>
    </row>
    <row r="1149" spans="1:6" ht="16.5" customHeight="1">
      <c r="A1149" s="236">
        <f t="shared" si="27"/>
        <v>5</v>
      </c>
      <c r="B1149" s="200">
        <v>22001</v>
      </c>
      <c r="C1149" s="194" t="s">
        <v>954</v>
      </c>
      <c r="D1149" s="237">
        <f>SUM(D1150:D1175)</f>
        <v>4607</v>
      </c>
      <c r="E1149" s="237">
        <f>_xlfn.XLOOKUP(B:B,Sheet1!B:B,Sheet1!D:D,0)</f>
        <v>5327.65</v>
      </c>
      <c r="F1149" s="238">
        <f>E1149/D1149-1</f>
        <v>0.15642500542652482</v>
      </c>
    </row>
    <row r="1150" spans="1:6" ht="16.5" customHeight="1">
      <c r="A1150" s="236">
        <f t="shared" si="27"/>
        <v>7</v>
      </c>
      <c r="B1150" s="200">
        <v>2200101</v>
      </c>
      <c r="C1150" s="200" t="s">
        <v>81</v>
      </c>
      <c r="D1150" s="237">
        <v>3816</v>
      </c>
      <c r="E1150" s="237">
        <f>_xlfn.XLOOKUP(B:B,Sheet1!B:B,Sheet1!D:D,0)</f>
        <v>5087.65</v>
      </c>
      <c r="F1150" s="238">
        <f>E1150/D1150-1</f>
        <v>0.33324161425576504</v>
      </c>
    </row>
    <row r="1151" spans="1:6" ht="16.5" customHeight="1">
      <c r="A1151" s="236">
        <f t="shared" si="27"/>
        <v>7</v>
      </c>
      <c r="B1151" s="200">
        <v>2200102</v>
      </c>
      <c r="C1151" s="200" t="s">
        <v>82</v>
      </c>
      <c r="D1151" s="237">
        <v>465</v>
      </c>
      <c r="E1151" s="237">
        <f>_xlfn.XLOOKUP(B:B,Sheet1!B:B,Sheet1!D:D,0)</f>
        <v>240</v>
      </c>
      <c r="F1151" s="238">
        <f>E1151/D1151-1</f>
        <v>-0.4838709677419355</v>
      </c>
    </row>
    <row r="1152" spans="1:6" ht="16.5" customHeight="1">
      <c r="A1152" s="236">
        <f t="shared" si="27"/>
        <v>7</v>
      </c>
      <c r="B1152" s="200">
        <v>2200103</v>
      </c>
      <c r="C1152" s="200" t="s">
        <v>83</v>
      </c>
      <c r="D1152" s="237">
        <v>0</v>
      </c>
      <c r="E1152" s="237">
        <f>_xlfn.XLOOKUP(B:B,Sheet1!B:B,Sheet1!D:D,0)</f>
        <v>0</v>
      </c>
      <c r="F1152" s="238"/>
    </row>
    <row r="1153" spans="1:6" ht="16.5" customHeight="1">
      <c r="A1153" s="236">
        <f t="shared" si="27"/>
        <v>7</v>
      </c>
      <c r="B1153" s="200">
        <v>2200104</v>
      </c>
      <c r="C1153" s="200" t="s">
        <v>955</v>
      </c>
      <c r="D1153" s="237">
        <v>243</v>
      </c>
      <c r="E1153" s="237">
        <f>_xlfn.XLOOKUP(B:B,Sheet1!B:B,Sheet1!D:D,0)</f>
        <v>0</v>
      </c>
      <c r="F1153" s="238">
        <f>E1153/D1153-1</f>
        <v>-1</v>
      </c>
    </row>
    <row r="1154" spans="1:6" ht="16.5" customHeight="1">
      <c r="A1154" s="236">
        <f t="shared" si="27"/>
        <v>7</v>
      </c>
      <c r="B1154" s="200">
        <v>2200106</v>
      </c>
      <c r="C1154" s="200" t="s">
        <v>956</v>
      </c>
      <c r="D1154" s="237">
        <v>0</v>
      </c>
      <c r="E1154" s="237">
        <f>_xlfn.XLOOKUP(B:B,Sheet1!B:B,Sheet1!D:D,0)</f>
        <v>0</v>
      </c>
      <c r="F1154" s="238"/>
    </row>
    <row r="1155" spans="1:6" ht="16.5" customHeight="1">
      <c r="A1155" s="236">
        <f t="shared" si="27"/>
        <v>7</v>
      </c>
      <c r="B1155" s="200">
        <v>2200107</v>
      </c>
      <c r="C1155" s="200" t="s">
        <v>957</v>
      </c>
      <c r="D1155" s="237">
        <v>0</v>
      </c>
      <c r="E1155" s="237">
        <f>_xlfn.XLOOKUP(B:B,Sheet1!B:B,Sheet1!D:D,0)</f>
        <v>0</v>
      </c>
      <c r="F1155" s="238"/>
    </row>
    <row r="1156" spans="1:6" ht="16.5" customHeight="1">
      <c r="A1156" s="236">
        <f t="shared" si="27"/>
        <v>7</v>
      </c>
      <c r="B1156" s="200">
        <v>2200108</v>
      </c>
      <c r="C1156" s="200" t="s">
        <v>958</v>
      </c>
      <c r="D1156" s="237">
        <v>0</v>
      </c>
      <c r="E1156" s="237">
        <f>_xlfn.XLOOKUP(B:B,Sheet1!B:B,Sheet1!D:D,0)</f>
        <v>0</v>
      </c>
      <c r="F1156" s="238"/>
    </row>
    <row r="1157" spans="1:6" ht="16.5" customHeight="1">
      <c r="A1157" s="236">
        <f t="shared" si="27"/>
        <v>7</v>
      </c>
      <c r="B1157" s="200">
        <v>2200109</v>
      </c>
      <c r="C1157" s="200" t="s">
        <v>959</v>
      </c>
      <c r="D1157" s="237">
        <v>73</v>
      </c>
      <c r="E1157" s="237">
        <f>_xlfn.XLOOKUP(B:B,Sheet1!B:B,Sheet1!D:D,0)</f>
        <v>0</v>
      </c>
      <c r="F1157" s="238">
        <f>E1157/D1157-1</f>
        <v>-1</v>
      </c>
    </row>
    <row r="1158" spans="1:6" ht="16.5" customHeight="1">
      <c r="A1158" s="236">
        <f t="shared" si="27"/>
        <v>7</v>
      </c>
      <c r="B1158" s="200">
        <v>2200112</v>
      </c>
      <c r="C1158" s="200" t="s">
        <v>960</v>
      </c>
      <c r="D1158" s="237">
        <v>0</v>
      </c>
      <c r="E1158" s="237">
        <f>_xlfn.XLOOKUP(B:B,Sheet1!B:B,Sheet1!D:D,0)</f>
        <v>0</v>
      </c>
      <c r="F1158" s="238"/>
    </row>
    <row r="1159" spans="1:6" ht="16.5" customHeight="1">
      <c r="A1159" s="236">
        <f aca="true" t="shared" si="28" ref="A1159:A1222">LEN(B1159)</f>
        <v>7</v>
      </c>
      <c r="B1159" s="200">
        <v>2200113</v>
      </c>
      <c r="C1159" s="200" t="s">
        <v>961</v>
      </c>
      <c r="D1159" s="237">
        <v>0</v>
      </c>
      <c r="E1159" s="237">
        <f>_xlfn.XLOOKUP(B:B,Sheet1!B:B,Sheet1!D:D,0)</f>
        <v>0</v>
      </c>
      <c r="F1159" s="238"/>
    </row>
    <row r="1160" spans="1:6" ht="16.5" customHeight="1">
      <c r="A1160" s="236">
        <f t="shared" si="28"/>
        <v>7</v>
      </c>
      <c r="B1160" s="200">
        <v>2200114</v>
      </c>
      <c r="C1160" s="243" t="s">
        <v>962</v>
      </c>
      <c r="D1160" s="237">
        <v>0</v>
      </c>
      <c r="E1160" s="237">
        <f>_xlfn.XLOOKUP(B:B,Sheet1!B:B,Sheet1!D:D,0)</f>
        <v>0</v>
      </c>
      <c r="F1160" s="238"/>
    </row>
    <row r="1161" spans="1:6" ht="16.5" customHeight="1">
      <c r="A1161" s="236">
        <f t="shared" si="28"/>
        <v>7</v>
      </c>
      <c r="B1161" s="200">
        <v>2200115</v>
      </c>
      <c r="C1161" s="200" t="s">
        <v>963</v>
      </c>
      <c r="D1161" s="237">
        <v>0</v>
      </c>
      <c r="E1161" s="237">
        <f>_xlfn.XLOOKUP(B:B,Sheet1!B:B,Sheet1!D:D,0)</f>
        <v>0</v>
      </c>
      <c r="F1161" s="238"/>
    </row>
    <row r="1162" spans="1:6" ht="16.5" customHeight="1">
      <c r="A1162" s="236">
        <f t="shared" si="28"/>
        <v>7</v>
      </c>
      <c r="B1162" s="200">
        <v>2200116</v>
      </c>
      <c r="C1162" s="200" t="s">
        <v>964</v>
      </c>
      <c r="D1162" s="237">
        <v>0</v>
      </c>
      <c r="E1162" s="237">
        <f>_xlfn.XLOOKUP(B:B,Sheet1!B:B,Sheet1!D:D,0)</f>
        <v>0</v>
      </c>
      <c r="F1162" s="238"/>
    </row>
    <row r="1163" spans="1:6" ht="16.5" customHeight="1">
      <c r="A1163" s="236">
        <f t="shared" si="28"/>
        <v>7</v>
      </c>
      <c r="B1163" s="200">
        <v>2200119</v>
      </c>
      <c r="C1163" s="200" t="s">
        <v>965</v>
      </c>
      <c r="D1163" s="237">
        <v>0</v>
      </c>
      <c r="E1163" s="237">
        <f>_xlfn.XLOOKUP(B:B,Sheet1!B:B,Sheet1!D:D,0)</f>
        <v>0</v>
      </c>
      <c r="F1163" s="238"/>
    </row>
    <row r="1164" spans="1:6" ht="16.5" customHeight="1">
      <c r="A1164" s="236">
        <f t="shared" si="28"/>
        <v>7</v>
      </c>
      <c r="B1164" s="200">
        <v>2200120</v>
      </c>
      <c r="C1164" s="200" t="s">
        <v>966</v>
      </c>
      <c r="D1164" s="237">
        <v>0</v>
      </c>
      <c r="E1164" s="237">
        <f>_xlfn.XLOOKUP(B:B,Sheet1!B:B,Sheet1!D:D,0)</f>
        <v>0</v>
      </c>
      <c r="F1164" s="238"/>
    </row>
    <row r="1165" spans="1:6" ht="16.5" customHeight="1">
      <c r="A1165" s="236">
        <f t="shared" si="28"/>
        <v>7</v>
      </c>
      <c r="B1165" s="200">
        <v>2200121</v>
      </c>
      <c r="C1165" s="200" t="s">
        <v>967</v>
      </c>
      <c r="D1165" s="237">
        <v>0</v>
      </c>
      <c r="E1165" s="237">
        <f>_xlfn.XLOOKUP(B:B,Sheet1!B:B,Sheet1!D:D,0)</f>
        <v>0</v>
      </c>
      <c r="F1165" s="238"/>
    </row>
    <row r="1166" spans="1:6" ht="16.5" customHeight="1">
      <c r="A1166" s="236">
        <f t="shared" si="28"/>
        <v>7</v>
      </c>
      <c r="B1166" s="200">
        <v>2200122</v>
      </c>
      <c r="C1166" s="200" t="s">
        <v>968</v>
      </c>
      <c r="D1166" s="237">
        <v>0</v>
      </c>
      <c r="E1166" s="237">
        <f>_xlfn.XLOOKUP(B:B,Sheet1!B:B,Sheet1!D:D,0)</f>
        <v>0</v>
      </c>
      <c r="F1166" s="238"/>
    </row>
    <row r="1167" spans="1:6" ht="16.5" customHeight="1">
      <c r="A1167" s="236">
        <f t="shared" si="28"/>
        <v>7</v>
      </c>
      <c r="B1167" s="200">
        <v>2200123</v>
      </c>
      <c r="C1167" s="200" t="s">
        <v>969</v>
      </c>
      <c r="D1167" s="237">
        <v>0</v>
      </c>
      <c r="E1167" s="237">
        <f>_xlfn.XLOOKUP(B:B,Sheet1!B:B,Sheet1!D:D,0)</f>
        <v>0</v>
      </c>
      <c r="F1167" s="238"/>
    </row>
    <row r="1168" spans="1:6" ht="16.5" customHeight="1">
      <c r="A1168" s="236">
        <f t="shared" si="28"/>
        <v>7</v>
      </c>
      <c r="B1168" s="200">
        <v>2200124</v>
      </c>
      <c r="C1168" s="200" t="s">
        <v>970</v>
      </c>
      <c r="D1168" s="237">
        <v>0</v>
      </c>
      <c r="E1168" s="237">
        <f>_xlfn.XLOOKUP(B:B,Sheet1!B:B,Sheet1!D:D,0)</f>
        <v>0</v>
      </c>
      <c r="F1168" s="238"/>
    </row>
    <row r="1169" spans="1:6" ht="16.5" customHeight="1">
      <c r="A1169" s="236">
        <f t="shared" si="28"/>
        <v>7</v>
      </c>
      <c r="B1169" s="200">
        <v>2200125</v>
      </c>
      <c r="C1169" s="200" t="s">
        <v>971</v>
      </c>
      <c r="D1169" s="237">
        <v>0</v>
      </c>
      <c r="E1169" s="237">
        <f>_xlfn.XLOOKUP(B:B,Sheet1!B:B,Sheet1!D:D,0)</f>
        <v>0</v>
      </c>
      <c r="F1169" s="238"/>
    </row>
    <row r="1170" spans="1:6" ht="16.5" customHeight="1">
      <c r="A1170" s="236">
        <f t="shared" si="28"/>
        <v>7</v>
      </c>
      <c r="B1170" s="200">
        <v>2200126</v>
      </c>
      <c r="C1170" s="200" t="s">
        <v>972</v>
      </c>
      <c r="D1170" s="237">
        <v>0</v>
      </c>
      <c r="E1170" s="237">
        <f>_xlfn.XLOOKUP(B:B,Sheet1!B:B,Sheet1!D:D,0)</f>
        <v>0</v>
      </c>
      <c r="F1170" s="238"/>
    </row>
    <row r="1171" spans="1:6" ht="16.5" customHeight="1">
      <c r="A1171" s="236">
        <f t="shared" si="28"/>
        <v>7</v>
      </c>
      <c r="B1171" s="200">
        <v>2200127</v>
      </c>
      <c r="C1171" s="200" t="s">
        <v>973</v>
      </c>
      <c r="D1171" s="237">
        <v>0</v>
      </c>
      <c r="E1171" s="237">
        <f>_xlfn.XLOOKUP(B:B,Sheet1!B:B,Sheet1!D:D,0)</f>
        <v>0</v>
      </c>
      <c r="F1171" s="238"/>
    </row>
    <row r="1172" spans="1:6" ht="16.5" customHeight="1">
      <c r="A1172" s="236">
        <f t="shared" si="28"/>
        <v>7</v>
      </c>
      <c r="B1172" s="200">
        <v>2200128</v>
      </c>
      <c r="C1172" s="200" t="s">
        <v>974</v>
      </c>
      <c r="D1172" s="237">
        <v>0</v>
      </c>
      <c r="E1172" s="237">
        <f>_xlfn.XLOOKUP(B:B,Sheet1!B:B,Sheet1!D:D,0)</f>
        <v>0</v>
      </c>
      <c r="F1172" s="238"/>
    </row>
    <row r="1173" spans="1:6" ht="16.5" customHeight="1">
      <c r="A1173" s="236">
        <f t="shared" si="28"/>
        <v>7</v>
      </c>
      <c r="B1173" s="200">
        <v>2200129</v>
      </c>
      <c r="C1173" s="200" t="s">
        <v>975</v>
      </c>
      <c r="D1173" s="237">
        <v>0</v>
      </c>
      <c r="E1173" s="237">
        <f>_xlfn.XLOOKUP(B:B,Sheet1!B:B,Sheet1!D:D,0)</f>
        <v>0</v>
      </c>
      <c r="F1173" s="238"/>
    </row>
    <row r="1174" spans="1:6" ht="16.5" customHeight="1">
      <c r="A1174" s="236">
        <f t="shared" si="28"/>
        <v>7</v>
      </c>
      <c r="B1174" s="200">
        <v>2200150</v>
      </c>
      <c r="C1174" s="200" t="s">
        <v>90</v>
      </c>
      <c r="D1174" s="237">
        <v>0</v>
      </c>
      <c r="E1174" s="237">
        <f>_xlfn.XLOOKUP(B:B,Sheet1!B:B,Sheet1!D:D,0)</f>
        <v>0</v>
      </c>
      <c r="F1174" s="238"/>
    </row>
    <row r="1175" spans="1:6" ht="16.5" customHeight="1">
      <c r="A1175" s="236">
        <f t="shared" si="28"/>
        <v>7</v>
      </c>
      <c r="B1175" s="200">
        <v>2200199</v>
      </c>
      <c r="C1175" s="200" t="s">
        <v>976</v>
      </c>
      <c r="D1175" s="237">
        <v>10</v>
      </c>
      <c r="E1175" s="237">
        <f>_xlfn.XLOOKUP(B:B,Sheet1!B:B,Sheet1!D:D,0)</f>
        <v>0</v>
      </c>
      <c r="F1175" s="238">
        <f>E1175/D1175-1</f>
        <v>-1</v>
      </c>
    </row>
    <row r="1176" spans="1:6" ht="16.5" customHeight="1">
      <c r="A1176" s="236">
        <f t="shared" si="28"/>
        <v>5</v>
      </c>
      <c r="B1176" s="200">
        <v>22005</v>
      </c>
      <c r="C1176" s="194" t="s">
        <v>977</v>
      </c>
      <c r="D1176" s="237">
        <f>SUM(D1177:D1190)</f>
        <v>179</v>
      </c>
      <c r="E1176" s="237">
        <f>_xlfn.XLOOKUP(B:B,Sheet1!B:B,Sheet1!D:D,0)</f>
        <v>83.34</v>
      </c>
      <c r="F1176" s="238">
        <f>E1176/D1176-1</f>
        <v>-0.534413407821229</v>
      </c>
    </row>
    <row r="1177" spans="1:6" ht="16.5" customHeight="1">
      <c r="A1177" s="236">
        <f t="shared" si="28"/>
        <v>7</v>
      </c>
      <c r="B1177" s="200">
        <v>2200501</v>
      </c>
      <c r="C1177" s="200" t="s">
        <v>81</v>
      </c>
      <c r="D1177" s="237">
        <v>31</v>
      </c>
      <c r="E1177" s="237">
        <f>_xlfn.XLOOKUP(B:B,Sheet1!B:B,Sheet1!D:D,0)</f>
        <v>83.34</v>
      </c>
      <c r="F1177" s="238">
        <f>E1177/D1177-1</f>
        <v>1.6883870967741936</v>
      </c>
    </row>
    <row r="1178" spans="1:6" ht="16.5" customHeight="1">
      <c r="A1178" s="236">
        <f t="shared" si="28"/>
        <v>7</v>
      </c>
      <c r="B1178" s="200">
        <v>2200502</v>
      </c>
      <c r="C1178" s="200" t="s">
        <v>82</v>
      </c>
      <c r="D1178" s="237">
        <v>148</v>
      </c>
      <c r="E1178" s="237">
        <f>_xlfn.XLOOKUP(B:B,Sheet1!B:B,Sheet1!D:D,0)</f>
        <v>0</v>
      </c>
      <c r="F1178" s="238">
        <f>E1178/D1178-1</f>
        <v>-1</v>
      </c>
    </row>
    <row r="1179" spans="1:6" ht="16.5" customHeight="1">
      <c r="A1179" s="236">
        <f t="shared" si="28"/>
        <v>7</v>
      </c>
      <c r="B1179" s="200">
        <v>2200503</v>
      </c>
      <c r="C1179" s="200" t="s">
        <v>83</v>
      </c>
      <c r="D1179" s="237">
        <v>0</v>
      </c>
      <c r="E1179" s="237">
        <f>_xlfn.XLOOKUP(B:B,Sheet1!B:B,Sheet1!D:D,0)</f>
        <v>0</v>
      </c>
      <c r="F1179" s="238"/>
    </row>
    <row r="1180" spans="1:6" ht="16.5" customHeight="1">
      <c r="A1180" s="236">
        <f t="shared" si="28"/>
        <v>7</v>
      </c>
      <c r="B1180" s="200">
        <v>2200504</v>
      </c>
      <c r="C1180" s="200" t="s">
        <v>978</v>
      </c>
      <c r="D1180" s="237">
        <v>0</v>
      </c>
      <c r="E1180" s="237">
        <f>_xlfn.XLOOKUP(B:B,Sheet1!B:B,Sheet1!D:D,0)</f>
        <v>0</v>
      </c>
      <c r="F1180" s="238"/>
    </row>
    <row r="1181" spans="1:6" ht="16.5" customHeight="1">
      <c r="A1181" s="236">
        <f t="shared" si="28"/>
        <v>7</v>
      </c>
      <c r="B1181" s="200">
        <v>2200506</v>
      </c>
      <c r="C1181" s="200" t="s">
        <v>979</v>
      </c>
      <c r="D1181" s="237">
        <v>0</v>
      </c>
      <c r="E1181" s="237">
        <f>_xlfn.XLOOKUP(B:B,Sheet1!B:B,Sheet1!D:D,0)</f>
        <v>0</v>
      </c>
      <c r="F1181" s="238"/>
    </row>
    <row r="1182" spans="1:6" ht="16.5" customHeight="1">
      <c r="A1182" s="236">
        <f t="shared" si="28"/>
        <v>7</v>
      </c>
      <c r="B1182" s="200">
        <v>2200507</v>
      </c>
      <c r="C1182" s="200" t="s">
        <v>980</v>
      </c>
      <c r="D1182" s="237">
        <v>0</v>
      </c>
      <c r="E1182" s="237">
        <f>_xlfn.XLOOKUP(B:B,Sheet1!B:B,Sheet1!D:D,0)</f>
        <v>0</v>
      </c>
      <c r="F1182" s="238"/>
    </row>
    <row r="1183" spans="1:6" ht="16.5" customHeight="1">
      <c r="A1183" s="236">
        <f t="shared" si="28"/>
        <v>7</v>
      </c>
      <c r="B1183" s="200">
        <v>2200508</v>
      </c>
      <c r="C1183" s="200" t="s">
        <v>981</v>
      </c>
      <c r="D1183" s="237">
        <v>0</v>
      </c>
      <c r="E1183" s="237">
        <f>_xlfn.XLOOKUP(B:B,Sheet1!B:B,Sheet1!D:D,0)</f>
        <v>0</v>
      </c>
      <c r="F1183" s="238"/>
    </row>
    <row r="1184" spans="1:6" ht="16.5" customHeight="1">
      <c r="A1184" s="236">
        <f t="shared" si="28"/>
        <v>7</v>
      </c>
      <c r="B1184" s="200">
        <v>2200509</v>
      </c>
      <c r="C1184" s="200" t="s">
        <v>982</v>
      </c>
      <c r="D1184" s="237">
        <v>0</v>
      </c>
      <c r="E1184" s="237">
        <f>_xlfn.XLOOKUP(B:B,Sheet1!B:B,Sheet1!D:D,0)</f>
        <v>0</v>
      </c>
      <c r="F1184" s="238"/>
    </row>
    <row r="1185" spans="1:6" ht="16.5" customHeight="1">
      <c r="A1185" s="236">
        <f t="shared" si="28"/>
        <v>7</v>
      </c>
      <c r="B1185" s="200">
        <v>2200510</v>
      </c>
      <c r="C1185" s="200" t="s">
        <v>983</v>
      </c>
      <c r="D1185" s="237">
        <v>0</v>
      </c>
      <c r="E1185" s="237">
        <f>_xlfn.XLOOKUP(B:B,Sheet1!B:B,Sheet1!D:D,0)</f>
        <v>0</v>
      </c>
      <c r="F1185" s="238"/>
    </row>
    <row r="1186" spans="1:6" ht="16.5" customHeight="1">
      <c r="A1186" s="236">
        <f t="shared" si="28"/>
        <v>7</v>
      </c>
      <c r="B1186" s="200">
        <v>2200511</v>
      </c>
      <c r="C1186" s="200" t="s">
        <v>984</v>
      </c>
      <c r="D1186" s="237">
        <v>0</v>
      </c>
      <c r="E1186" s="237">
        <f>_xlfn.XLOOKUP(B:B,Sheet1!B:B,Sheet1!D:D,0)</f>
        <v>0</v>
      </c>
      <c r="F1186" s="238"/>
    </row>
    <row r="1187" spans="1:6" ht="16.5" customHeight="1">
      <c r="A1187" s="236">
        <f t="shared" si="28"/>
        <v>7</v>
      </c>
      <c r="B1187" s="200">
        <v>2200512</v>
      </c>
      <c r="C1187" s="200" t="s">
        <v>985</v>
      </c>
      <c r="D1187" s="237">
        <v>0</v>
      </c>
      <c r="E1187" s="237">
        <f>_xlfn.XLOOKUP(B:B,Sheet1!B:B,Sheet1!D:D,0)</f>
        <v>0</v>
      </c>
      <c r="F1187" s="238"/>
    </row>
    <row r="1188" spans="1:6" ht="16.5" customHeight="1">
      <c r="A1188" s="236">
        <f t="shared" si="28"/>
        <v>7</v>
      </c>
      <c r="B1188" s="200">
        <v>2200513</v>
      </c>
      <c r="C1188" s="200" t="s">
        <v>986</v>
      </c>
      <c r="D1188" s="237">
        <v>0</v>
      </c>
      <c r="E1188" s="237">
        <f>_xlfn.XLOOKUP(B:B,Sheet1!B:B,Sheet1!D:D,0)</f>
        <v>0</v>
      </c>
      <c r="F1188" s="238"/>
    </row>
    <row r="1189" spans="1:6" ht="16.5" customHeight="1">
      <c r="A1189" s="236">
        <f t="shared" si="28"/>
        <v>7</v>
      </c>
      <c r="B1189" s="200">
        <v>2200514</v>
      </c>
      <c r="C1189" s="200" t="s">
        <v>987</v>
      </c>
      <c r="D1189" s="237">
        <v>0</v>
      </c>
      <c r="E1189" s="237">
        <f>_xlfn.XLOOKUP(B:B,Sheet1!B:B,Sheet1!D:D,0)</f>
        <v>0</v>
      </c>
      <c r="F1189" s="238"/>
    </row>
    <row r="1190" spans="1:6" ht="16.5" customHeight="1">
      <c r="A1190" s="236">
        <f t="shared" si="28"/>
        <v>7</v>
      </c>
      <c r="B1190" s="200">
        <v>2200599</v>
      </c>
      <c r="C1190" s="200" t="s">
        <v>988</v>
      </c>
      <c r="D1190" s="237">
        <v>0</v>
      </c>
      <c r="E1190" s="237">
        <f>_xlfn.XLOOKUP(B:B,Sheet1!B:B,Sheet1!D:D,0)</f>
        <v>0</v>
      </c>
      <c r="F1190" s="238"/>
    </row>
    <row r="1191" spans="1:6" ht="16.5" customHeight="1">
      <c r="A1191" s="236">
        <f t="shared" si="28"/>
        <v>5</v>
      </c>
      <c r="B1191" s="200">
        <v>22099</v>
      </c>
      <c r="C1191" s="194" t="s">
        <v>989</v>
      </c>
      <c r="D1191" s="237">
        <f>D1192</f>
        <v>0</v>
      </c>
      <c r="E1191" s="237">
        <f>_xlfn.XLOOKUP(B:B,Sheet1!B:B,Sheet1!D:D,0)</f>
        <v>99.95</v>
      </c>
      <c r="F1191" s="238"/>
    </row>
    <row r="1192" spans="1:6" ht="16.5" customHeight="1">
      <c r="A1192" s="236">
        <f t="shared" si="28"/>
        <v>7</v>
      </c>
      <c r="B1192" s="200">
        <v>2209999</v>
      </c>
      <c r="C1192" s="200" t="s">
        <v>990</v>
      </c>
      <c r="D1192" s="237">
        <v>0</v>
      </c>
      <c r="E1192" s="237">
        <f>_xlfn.XLOOKUP(B:B,Sheet1!B:B,Sheet1!D:D,0)</f>
        <v>99.95</v>
      </c>
      <c r="F1192" s="238"/>
    </row>
    <row r="1193" spans="1:6" ht="16.5" customHeight="1">
      <c r="A1193" s="236">
        <f t="shared" si="28"/>
        <v>3</v>
      </c>
      <c r="B1193" s="200">
        <v>221</v>
      </c>
      <c r="C1193" s="239" t="s">
        <v>991</v>
      </c>
      <c r="D1193" s="237">
        <f>SUM(D1194,D1205,D1209)</f>
        <v>28781</v>
      </c>
      <c r="E1193" s="237">
        <f>_xlfn.XLOOKUP(B:B,Sheet1!B:B,Sheet1!D:D,0)</f>
        <v>17968.49</v>
      </c>
      <c r="F1193" s="238">
        <f>E1193/D1193-1</f>
        <v>-0.3756822209096278</v>
      </c>
    </row>
    <row r="1194" spans="1:6" ht="16.5" customHeight="1">
      <c r="A1194" s="236">
        <f t="shared" si="28"/>
        <v>5</v>
      </c>
      <c r="B1194" s="200">
        <v>22101</v>
      </c>
      <c r="C1194" s="194" t="s">
        <v>992</v>
      </c>
      <c r="D1194" s="237">
        <f>SUM(D1195:D1204)</f>
        <v>15704</v>
      </c>
      <c r="E1194" s="237">
        <f>_xlfn.XLOOKUP(B:B,Sheet1!B:B,Sheet1!D:D,0)</f>
        <v>1815</v>
      </c>
      <c r="F1194" s="238">
        <f>E1194/D1194-1</f>
        <v>-0.8844243504839532</v>
      </c>
    </row>
    <row r="1195" spans="1:6" ht="16.5" customHeight="1">
      <c r="A1195" s="236">
        <f t="shared" si="28"/>
        <v>7</v>
      </c>
      <c r="B1195" s="200">
        <v>2210101</v>
      </c>
      <c r="C1195" s="200" t="s">
        <v>993</v>
      </c>
      <c r="D1195" s="237">
        <v>0</v>
      </c>
      <c r="E1195" s="237">
        <f>_xlfn.XLOOKUP(B:B,Sheet1!B:B,Sheet1!D:D,0)</f>
        <v>0</v>
      </c>
      <c r="F1195" s="238"/>
    </row>
    <row r="1196" spans="1:6" ht="16.5" customHeight="1">
      <c r="A1196" s="236">
        <f t="shared" si="28"/>
        <v>7</v>
      </c>
      <c r="B1196" s="200">
        <v>2210102</v>
      </c>
      <c r="C1196" s="200" t="s">
        <v>994</v>
      </c>
      <c r="D1196" s="237">
        <v>0</v>
      </c>
      <c r="E1196" s="237">
        <f>_xlfn.XLOOKUP(B:B,Sheet1!B:B,Sheet1!D:D,0)</f>
        <v>0</v>
      </c>
      <c r="F1196" s="238"/>
    </row>
    <row r="1197" spans="1:6" ht="16.5" customHeight="1">
      <c r="A1197" s="236">
        <f t="shared" si="28"/>
        <v>7</v>
      </c>
      <c r="B1197" s="200">
        <v>2210103</v>
      </c>
      <c r="C1197" s="200" t="s">
        <v>995</v>
      </c>
      <c r="D1197" s="237">
        <v>3109</v>
      </c>
      <c r="E1197" s="237">
        <f>_xlfn.XLOOKUP(B:B,Sheet1!B:B,Sheet1!D:D,0)</f>
        <v>0</v>
      </c>
      <c r="F1197" s="238">
        <f>E1197/D1197-1</f>
        <v>-1</v>
      </c>
    </row>
    <row r="1198" spans="1:6" ht="16.5" customHeight="1">
      <c r="A1198" s="236">
        <f t="shared" si="28"/>
        <v>7</v>
      </c>
      <c r="B1198" s="200">
        <v>2210104</v>
      </c>
      <c r="C1198" s="200" t="s">
        <v>996</v>
      </c>
      <c r="D1198" s="237">
        <v>0</v>
      </c>
      <c r="E1198" s="237">
        <f>_xlfn.XLOOKUP(B:B,Sheet1!B:B,Sheet1!D:D,0)</f>
        <v>0</v>
      </c>
      <c r="F1198" s="238"/>
    </row>
    <row r="1199" spans="1:6" ht="16.5" customHeight="1">
      <c r="A1199" s="236">
        <f t="shared" si="28"/>
        <v>7</v>
      </c>
      <c r="B1199" s="200">
        <v>2210105</v>
      </c>
      <c r="C1199" s="200" t="s">
        <v>997</v>
      </c>
      <c r="D1199" s="237">
        <v>622</v>
      </c>
      <c r="E1199" s="237">
        <f>_xlfn.XLOOKUP(B:B,Sheet1!B:B,Sheet1!D:D,0)</f>
        <v>66</v>
      </c>
      <c r="F1199" s="238">
        <f>E1199/D1199-1</f>
        <v>-0.8938906752411575</v>
      </c>
    </row>
    <row r="1200" spans="1:6" ht="16.5" customHeight="1">
      <c r="A1200" s="236">
        <f t="shared" si="28"/>
        <v>7</v>
      </c>
      <c r="B1200" s="200">
        <v>2210106</v>
      </c>
      <c r="C1200" s="200" t="s">
        <v>998</v>
      </c>
      <c r="D1200" s="237">
        <v>478</v>
      </c>
      <c r="E1200" s="237">
        <f>_xlfn.XLOOKUP(B:B,Sheet1!B:B,Sheet1!D:D,0)</f>
        <v>279</v>
      </c>
      <c r="F1200" s="238">
        <f>E1200/D1200-1</f>
        <v>-0.41631799163179917</v>
      </c>
    </row>
    <row r="1201" spans="1:6" ht="16.5" customHeight="1">
      <c r="A1201" s="236">
        <f t="shared" si="28"/>
        <v>7</v>
      </c>
      <c r="B1201" s="200">
        <v>2210107</v>
      </c>
      <c r="C1201" s="200" t="s">
        <v>999</v>
      </c>
      <c r="D1201" s="237">
        <v>4</v>
      </c>
      <c r="E1201" s="237">
        <f>_xlfn.XLOOKUP(B:B,Sheet1!B:B,Sheet1!D:D,0)</f>
        <v>0</v>
      </c>
      <c r="F1201" s="238">
        <f>E1201/D1201-1</f>
        <v>-1</v>
      </c>
    </row>
    <row r="1202" spans="1:6" ht="16.5" customHeight="1">
      <c r="A1202" s="236">
        <f t="shared" si="28"/>
        <v>7</v>
      </c>
      <c r="B1202" s="200">
        <v>2210108</v>
      </c>
      <c r="C1202" s="200" t="s">
        <v>1000</v>
      </c>
      <c r="D1202" s="237">
        <v>9578</v>
      </c>
      <c r="E1202" s="237">
        <f>_xlfn.XLOOKUP(B:B,Sheet1!B:B,Sheet1!D:D,0)</f>
        <v>1470</v>
      </c>
      <c r="F1202" s="238">
        <f>E1202/D1202-1</f>
        <v>-0.8465232825224472</v>
      </c>
    </row>
    <row r="1203" spans="1:6" ht="16.5" customHeight="1">
      <c r="A1203" s="236">
        <f t="shared" si="28"/>
        <v>7</v>
      </c>
      <c r="B1203" s="200">
        <v>2210109</v>
      </c>
      <c r="C1203" s="200" t="s">
        <v>1001</v>
      </c>
      <c r="D1203" s="237">
        <v>0</v>
      </c>
      <c r="E1203" s="237">
        <f>_xlfn.XLOOKUP(B:B,Sheet1!B:B,Sheet1!D:D,0)</f>
        <v>0</v>
      </c>
      <c r="F1203" s="238"/>
    </row>
    <row r="1204" spans="1:6" ht="16.5" customHeight="1">
      <c r="A1204" s="236">
        <f t="shared" si="28"/>
        <v>7</v>
      </c>
      <c r="B1204" s="200">
        <v>2210199</v>
      </c>
      <c r="C1204" s="200" t="s">
        <v>1002</v>
      </c>
      <c r="D1204" s="237">
        <v>1913</v>
      </c>
      <c r="E1204" s="237">
        <f>_xlfn.XLOOKUP(B:B,Sheet1!B:B,Sheet1!D:D,0)</f>
        <v>0</v>
      </c>
      <c r="F1204" s="238">
        <f>E1204/D1204-1</f>
        <v>-1</v>
      </c>
    </row>
    <row r="1205" spans="1:6" ht="16.5" customHeight="1">
      <c r="A1205" s="236">
        <f t="shared" si="28"/>
        <v>5</v>
      </c>
      <c r="B1205" s="200">
        <v>22102</v>
      </c>
      <c r="C1205" s="194" t="s">
        <v>1003</v>
      </c>
      <c r="D1205" s="237">
        <f>SUM(D1206:D1208)</f>
        <v>12352</v>
      </c>
      <c r="E1205" s="237">
        <f>_xlfn.XLOOKUP(B:B,Sheet1!B:B,Sheet1!D:D,0)</f>
        <v>14500</v>
      </c>
      <c r="F1205" s="238">
        <f>E1205/D1205-1</f>
        <v>0.1738989637305699</v>
      </c>
    </row>
    <row r="1206" spans="1:6" ht="16.5" customHeight="1">
      <c r="A1206" s="236">
        <f t="shared" si="28"/>
        <v>7</v>
      </c>
      <c r="B1206" s="200">
        <v>2210201</v>
      </c>
      <c r="C1206" s="200" t="s">
        <v>1004</v>
      </c>
      <c r="D1206" s="237">
        <v>12352</v>
      </c>
      <c r="E1206" s="237">
        <f>_xlfn.XLOOKUP(B:B,Sheet1!B:B,Sheet1!D:D,0)</f>
        <v>14500</v>
      </c>
      <c r="F1206" s="238">
        <f>E1206/D1206-1</f>
        <v>0.1738989637305699</v>
      </c>
    </row>
    <row r="1207" spans="1:6" ht="16.5" customHeight="1">
      <c r="A1207" s="236">
        <f t="shared" si="28"/>
        <v>7</v>
      </c>
      <c r="B1207" s="200">
        <v>2210202</v>
      </c>
      <c r="C1207" s="200" t="s">
        <v>1005</v>
      </c>
      <c r="D1207" s="237">
        <v>0</v>
      </c>
      <c r="E1207" s="237">
        <f>_xlfn.XLOOKUP(B:B,Sheet1!B:B,Sheet1!D:D,0)</f>
        <v>0</v>
      </c>
      <c r="F1207" s="238"/>
    </row>
    <row r="1208" spans="1:6" ht="16.5" customHeight="1">
      <c r="A1208" s="236">
        <f t="shared" si="28"/>
        <v>7</v>
      </c>
      <c r="B1208" s="200">
        <v>2210203</v>
      </c>
      <c r="C1208" s="200" t="s">
        <v>1006</v>
      </c>
      <c r="D1208" s="237">
        <v>0</v>
      </c>
      <c r="E1208" s="237">
        <f>_xlfn.XLOOKUP(B:B,Sheet1!B:B,Sheet1!D:D,0)</f>
        <v>0</v>
      </c>
      <c r="F1208" s="238"/>
    </row>
    <row r="1209" spans="1:6" ht="16.5" customHeight="1">
      <c r="A1209" s="236">
        <f t="shared" si="28"/>
        <v>5</v>
      </c>
      <c r="B1209" s="200">
        <v>22103</v>
      </c>
      <c r="C1209" s="194" t="s">
        <v>1007</v>
      </c>
      <c r="D1209" s="237">
        <f>SUM(D1210:D1212)</f>
        <v>725</v>
      </c>
      <c r="E1209" s="237">
        <f>_xlfn.XLOOKUP(B:B,Sheet1!B:B,Sheet1!D:D,0)</f>
        <v>1653.49</v>
      </c>
      <c r="F1209" s="238">
        <f>E1209/D1209-1</f>
        <v>1.2806758620689656</v>
      </c>
    </row>
    <row r="1210" spans="1:6" ht="16.5" customHeight="1">
      <c r="A1210" s="236">
        <f t="shared" si="28"/>
        <v>7</v>
      </c>
      <c r="B1210" s="200">
        <v>2210301</v>
      </c>
      <c r="C1210" s="200" t="s">
        <v>1008</v>
      </c>
      <c r="D1210" s="237">
        <v>0</v>
      </c>
      <c r="E1210" s="237">
        <f>_xlfn.XLOOKUP(B:B,Sheet1!B:B,Sheet1!D:D,0)</f>
        <v>0</v>
      </c>
      <c r="F1210" s="238"/>
    </row>
    <row r="1211" spans="1:6" ht="16.5" customHeight="1">
      <c r="A1211" s="236">
        <f t="shared" si="28"/>
        <v>7</v>
      </c>
      <c r="B1211" s="200">
        <v>2210302</v>
      </c>
      <c r="C1211" s="200" t="s">
        <v>1009</v>
      </c>
      <c r="D1211" s="237">
        <v>0</v>
      </c>
      <c r="E1211" s="237">
        <f>_xlfn.XLOOKUP(B:B,Sheet1!B:B,Sheet1!D:D,0)</f>
        <v>0</v>
      </c>
      <c r="F1211" s="238"/>
    </row>
    <row r="1212" spans="1:6" ht="16.5" customHeight="1">
      <c r="A1212" s="236">
        <f t="shared" si="28"/>
        <v>7</v>
      </c>
      <c r="B1212" s="200">
        <v>2210399</v>
      </c>
      <c r="C1212" s="200" t="s">
        <v>1010</v>
      </c>
      <c r="D1212" s="237">
        <v>725</v>
      </c>
      <c r="E1212" s="237">
        <f>_xlfn.XLOOKUP(B:B,Sheet1!B:B,Sheet1!D:D,0)</f>
        <v>1653.49</v>
      </c>
      <c r="F1212" s="238">
        <f>E1212/D1212-1</f>
        <v>1.2806758620689656</v>
      </c>
    </row>
    <row r="1213" spans="1:6" ht="16.5" customHeight="1">
      <c r="A1213" s="236">
        <f t="shared" si="28"/>
        <v>3</v>
      </c>
      <c r="B1213" s="200">
        <v>222</v>
      </c>
      <c r="C1213" s="239" t="s">
        <v>1011</v>
      </c>
      <c r="D1213" s="237">
        <f>SUM(D1214,D1232,D1238,D1244)</f>
        <v>2131</v>
      </c>
      <c r="E1213" s="237">
        <f>_xlfn.XLOOKUP(B:B,Sheet1!B:B,Sheet1!D:D,0)</f>
        <v>0</v>
      </c>
      <c r="F1213" s="238">
        <f>E1213/D1213-1</f>
        <v>-1</v>
      </c>
    </row>
    <row r="1214" spans="1:6" ht="16.5" customHeight="1">
      <c r="A1214" s="236">
        <f t="shared" si="28"/>
        <v>5</v>
      </c>
      <c r="B1214" s="200">
        <v>22201</v>
      </c>
      <c r="C1214" s="194" t="s">
        <v>1012</v>
      </c>
      <c r="D1214" s="237">
        <f>SUM(D1215:D1231)</f>
        <v>1577</v>
      </c>
      <c r="E1214" s="237">
        <f>_xlfn.XLOOKUP(B:B,Sheet1!B:B,Sheet1!D:D,0)</f>
        <v>0</v>
      </c>
      <c r="F1214" s="238">
        <f>E1214/D1214-1</f>
        <v>-1</v>
      </c>
    </row>
    <row r="1215" spans="1:6" ht="16.5" customHeight="1">
      <c r="A1215" s="236">
        <f t="shared" si="28"/>
        <v>7</v>
      </c>
      <c r="B1215" s="200">
        <v>2220101</v>
      </c>
      <c r="C1215" s="200" t="s">
        <v>81</v>
      </c>
      <c r="D1215" s="237">
        <v>0</v>
      </c>
      <c r="E1215" s="237">
        <f>_xlfn.XLOOKUP(B:B,Sheet1!B:B,Sheet1!D:D,0)</f>
        <v>0</v>
      </c>
      <c r="F1215" s="238"/>
    </row>
    <row r="1216" spans="1:6" ht="16.5" customHeight="1">
      <c r="A1216" s="236">
        <f t="shared" si="28"/>
        <v>7</v>
      </c>
      <c r="B1216" s="200">
        <v>2220102</v>
      </c>
      <c r="C1216" s="200" t="s">
        <v>82</v>
      </c>
      <c r="D1216" s="237">
        <v>204</v>
      </c>
      <c r="E1216" s="237">
        <f>_xlfn.XLOOKUP(B:B,Sheet1!B:B,Sheet1!D:D,0)</f>
        <v>0</v>
      </c>
      <c r="F1216" s="238">
        <f>E1216/D1216-1</f>
        <v>-1</v>
      </c>
    </row>
    <row r="1217" spans="1:6" ht="16.5" customHeight="1">
      <c r="A1217" s="236">
        <f t="shared" si="28"/>
        <v>7</v>
      </c>
      <c r="B1217" s="200">
        <v>2220103</v>
      </c>
      <c r="C1217" s="200" t="s">
        <v>83</v>
      </c>
      <c r="D1217" s="237">
        <v>0</v>
      </c>
      <c r="E1217" s="237">
        <f>_xlfn.XLOOKUP(B:B,Sheet1!B:B,Sheet1!D:D,0)</f>
        <v>0</v>
      </c>
      <c r="F1217" s="238"/>
    </row>
    <row r="1218" spans="1:6" ht="16.5" customHeight="1">
      <c r="A1218" s="236">
        <f t="shared" si="28"/>
        <v>7</v>
      </c>
      <c r="B1218" s="200">
        <v>2220104</v>
      </c>
      <c r="C1218" s="200" t="s">
        <v>1013</v>
      </c>
      <c r="D1218" s="237">
        <v>0</v>
      </c>
      <c r="E1218" s="237">
        <f>_xlfn.XLOOKUP(B:B,Sheet1!B:B,Sheet1!D:D,0)</f>
        <v>0</v>
      </c>
      <c r="F1218" s="238"/>
    </row>
    <row r="1219" spans="1:6" ht="16.5" customHeight="1">
      <c r="A1219" s="236">
        <f t="shared" si="28"/>
        <v>7</v>
      </c>
      <c r="B1219" s="200">
        <v>2220105</v>
      </c>
      <c r="C1219" s="200" t="s">
        <v>1014</v>
      </c>
      <c r="D1219" s="237">
        <v>0</v>
      </c>
      <c r="E1219" s="237">
        <f>_xlfn.XLOOKUP(B:B,Sheet1!B:B,Sheet1!D:D,0)</f>
        <v>0</v>
      </c>
      <c r="F1219" s="238"/>
    </row>
    <row r="1220" spans="1:6" ht="16.5" customHeight="1">
      <c r="A1220" s="236">
        <f t="shared" si="28"/>
        <v>7</v>
      </c>
      <c r="B1220" s="200">
        <v>2220106</v>
      </c>
      <c r="C1220" s="200" t="s">
        <v>1015</v>
      </c>
      <c r="D1220" s="237">
        <v>0</v>
      </c>
      <c r="E1220" s="237">
        <f>_xlfn.XLOOKUP(B:B,Sheet1!B:B,Sheet1!D:D,0)</f>
        <v>0</v>
      </c>
      <c r="F1220" s="238"/>
    </row>
    <row r="1221" spans="1:6" ht="16.5" customHeight="1">
      <c r="A1221" s="236">
        <f t="shared" si="28"/>
        <v>7</v>
      </c>
      <c r="B1221" s="200">
        <v>2220107</v>
      </c>
      <c r="C1221" s="200" t="s">
        <v>1016</v>
      </c>
      <c r="D1221" s="237">
        <v>0</v>
      </c>
      <c r="E1221" s="237">
        <f>_xlfn.XLOOKUP(B:B,Sheet1!B:B,Sheet1!D:D,0)</f>
        <v>0</v>
      </c>
      <c r="F1221" s="238"/>
    </row>
    <row r="1222" spans="1:6" ht="16.5" customHeight="1">
      <c r="A1222" s="236">
        <f t="shared" si="28"/>
        <v>7</v>
      </c>
      <c r="B1222" s="200">
        <v>2220112</v>
      </c>
      <c r="C1222" s="200" t="s">
        <v>1017</v>
      </c>
      <c r="D1222" s="237">
        <v>0</v>
      </c>
      <c r="E1222" s="237">
        <f>_xlfn.XLOOKUP(B:B,Sheet1!B:B,Sheet1!D:D,0)</f>
        <v>0</v>
      </c>
      <c r="F1222" s="238"/>
    </row>
    <row r="1223" spans="1:6" ht="16.5" customHeight="1">
      <c r="A1223" s="236">
        <f aca="true" t="shared" si="29" ref="A1223:A1286">LEN(B1223)</f>
        <v>7</v>
      </c>
      <c r="B1223" s="200">
        <v>2220113</v>
      </c>
      <c r="C1223" s="200" t="s">
        <v>1018</v>
      </c>
      <c r="D1223" s="237">
        <v>0</v>
      </c>
      <c r="E1223" s="237">
        <f>_xlfn.XLOOKUP(B:B,Sheet1!B:B,Sheet1!D:D,0)</f>
        <v>0</v>
      </c>
      <c r="F1223" s="238"/>
    </row>
    <row r="1224" spans="1:6" ht="16.5" customHeight="1">
      <c r="A1224" s="236">
        <f t="shared" si="29"/>
        <v>7</v>
      </c>
      <c r="B1224" s="200">
        <v>2220114</v>
      </c>
      <c r="C1224" s="200" t="s">
        <v>1019</v>
      </c>
      <c r="D1224" s="237">
        <v>0</v>
      </c>
      <c r="E1224" s="237">
        <f>_xlfn.XLOOKUP(B:B,Sheet1!B:B,Sheet1!D:D,0)</f>
        <v>0</v>
      </c>
      <c r="F1224" s="238"/>
    </row>
    <row r="1225" spans="1:6" ht="16.5" customHeight="1">
      <c r="A1225" s="236">
        <f t="shared" si="29"/>
        <v>7</v>
      </c>
      <c r="B1225" s="200">
        <v>2220115</v>
      </c>
      <c r="C1225" s="200" t="s">
        <v>1020</v>
      </c>
      <c r="D1225" s="237">
        <v>391</v>
      </c>
      <c r="E1225" s="237">
        <f>_xlfn.XLOOKUP(B:B,Sheet1!B:B,Sheet1!D:D,0)</f>
        <v>0</v>
      </c>
      <c r="F1225" s="238">
        <f>E1225/D1225-1</f>
        <v>-1</v>
      </c>
    </row>
    <row r="1226" spans="1:6" ht="16.5" customHeight="1">
      <c r="A1226" s="236">
        <f t="shared" si="29"/>
        <v>7</v>
      </c>
      <c r="B1226" s="200">
        <v>2220118</v>
      </c>
      <c r="C1226" s="200" t="s">
        <v>1021</v>
      </c>
      <c r="D1226" s="237">
        <v>0</v>
      </c>
      <c r="E1226" s="237">
        <f>_xlfn.XLOOKUP(B:B,Sheet1!B:B,Sheet1!D:D,0)</f>
        <v>0</v>
      </c>
      <c r="F1226" s="238"/>
    </row>
    <row r="1227" spans="1:6" ht="16.5" customHeight="1">
      <c r="A1227" s="236">
        <f t="shared" si="29"/>
        <v>7</v>
      </c>
      <c r="B1227" s="200">
        <v>2220119</v>
      </c>
      <c r="C1227" s="200" t="s">
        <v>1022</v>
      </c>
      <c r="D1227" s="237">
        <v>0</v>
      </c>
      <c r="E1227" s="237">
        <f>_xlfn.XLOOKUP(B:B,Sheet1!B:B,Sheet1!D:D,0)</f>
        <v>0</v>
      </c>
      <c r="F1227" s="238"/>
    </row>
    <row r="1228" spans="1:6" ht="16.5" customHeight="1">
      <c r="A1228" s="236">
        <f t="shared" si="29"/>
        <v>7</v>
      </c>
      <c r="B1228" s="200">
        <v>2220120</v>
      </c>
      <c r="C1228" s="200" t="s">
        <v>1023</v>
      </c>
      <c r="D1228" s="237">
        <v>0</v>
      </c>
      <c r="E1228" s="237">
        <f>_xlfn.XLOOKUP(B:B,Sheet1!B:B,Sheet1!D:D,0)</f>
        <v>0</v>
      </c>
      <c r="F1228" s="238"/>
    </row>
    <row r="1229" spans="1:6" ht="16.5" customHeight="1">
      <c r="A1229" s="236">
        <f t="shared" si="29"/>
        <v>7</v>
      </c>
      <c r="B1229" s="200">
        <v>2220121</v>
      </c>
      <c r="C1229" s="200" t="s">
        <v>1024</v>
      </c>
      <c r="D1229" s="237">
        <v>0</v>
      </c>
      <c r="E1229" s="237">
        <f>_xlfn.XLOOKUP(B:B,Sheet1!B:B,Sheet1!D:D,0)</f>
        <v>0</v>
      </c>
      <c r="F1229" s="238"/>
    </row>
    <row r="1230" spans="1:6" ht="16.5" customHeight="1">
      <c r="A1230" s="236">
        <f t="shared" si="29"/>
        <v>7</v>
      </c>
      <c r="B1230" s="200">
        <v>2220150</v>
      </c>
      <c r="C1230" s="200" t="s">
        <v>90</v>
      </c>
      <c r="D1230" s="237">
        <v>0</v>
      </c>
      <c r="E1230" s="237">
        <f>_xlfn.XLOOKUP(B:B,Sheet1!B:B,Sheet1!D:D,0)</f>
        <v>0</v>
      </c>
      <c r="F1230" s="238"/>
    </row>
    <row r="1231" spans="1:6" ht="16.5" customHeight="1">
      <c r="A1231" s="236">
        <f t="shared" si="29"/>
        <v>7</v>
      </c>
      <c r="B1231" s="200">
        <v>2220199</v>
      </c>
      <c r="C1231" s="200" t="s">
        <v>1025</v>
      </c>
      <c r="D1231" s="237">
        <v>982</v>
      </c>
      <c r="E1231" s="237">
        <f>_xlfn.XLOOKUP(B:B,Sheet1!B:B,Sheet1!D:D,0)</f>
        <v>0</v>
      </c>
      <c r="F1231" s="238">
        <f>E1231/D1231-1</f>
        <v>-1</v>
      </c>
    </row>
    <row r="1232" spans="1:6" ht="16.5" customHeight="1">
      <c r="A1232" s="236">
        <f t="shared" si="29"/>
        <v>5</v>
      </c>
      <c r="B1232" s="200">
        <v>22203</v>
      </c>
      <c r="C1232" s="194" t="s">
        <v>1026</v>
      </c>
      <c r="D1232" s="237">
        <f>SUM(D1233:D1237)</f>
        <v>0</v>
      </c>
      <c r="E1232" s="237">
        <f>_xlfn.XLOOKUP(B:B,Sheet1!B:B,Sheet1!D:D,0)</f>
        <v>0</v>
      </c>
      <c r="F1232" s="238"/>
    </row>
    <row r="1233" spans="1:6" ht="16.5" customHeight="1">
      <c r="A1233" s="236">
        <f t="shared" si="29"/>
        <v>7</v>
      </c>
      <c r="B1233" s="200">
        <v>2220301</v>
      </c>
      <c r="C1233" s="200" t="s">
        <v>1027</v>
      </c>
      <c r="D1233" s="237">
        <v>0</v>
      </c>
      <c r="E1233" s="237">
        <f>_xlfn.XLOOKUP(B:B,Sheet1!B:B,Sheet1!D:D,0)</f>
        <v>0</v>
      </c>
      <c r="F1233" s="238"/>
    </row>
    <row r="1234" spans="1:6" ht="16.5" customHeight="1">
      <c r="A1234" s="236">
        <f t="shared" si="29"/>
        <v>7</v>
      </c>
      <c r="B1234" s="200">
        <v>2220303</v>
      </c>
      <c r="C1234" s="200" t="s">
        <v>1028</v>
      </c>
      <c r="D1234" s="237">
        <v>0</v>
      </c>
      <c r="E1234" s="237">
        <f>_xlfn.XLOOKUP(B:B,Sheet1!B:B,Sheet1!D:D,0)</f>
        <v>0</v>
      </c>
      <c r="F1234" s="238"/>
    </row>
    <row r="1235" spans="1:6" ht="16.5" customHeight="1">
      <c r="A1235" s="236">
        <f t="shared" si="29"/>
        <v>7</v>
      </c>
      <c r="B1235" s="200">
        <v>2220304</v>
      </c>
      <c r="C1235" s="200" t="s">
        <v>1029</v>
      </c>
      <c r="D1235" s="237">
        <v>0</v>
      </c>
      <c r="E1235" s="237">
        <f>_xlfn.XLOOKUP(B:B,Sheet1!B:B,Sheet1!D:D,0)</f>
        <v>0</v>
      </c>
      <c r="F1235" s="238"/>
    </row>
    <row r="1236" spans="1:6" ht="16.5" customHeight="1">
      <c r="A1236" s="236">
        <f t="shared" si="29"/>
        <v>7</v>
      </c>
      <c r="B1236" s="200">
        <v>2220305</v>
      </c>
      <c r="C1236" s="200" t="s">
        <v>1030</v>
      </c>
      <c r="D1236" s="237">
        <v>0</v>
      </c>
      <c r="E1236" s="237">
        <f>_xlfn.XLOOKUP(B:B,Sheet1!B:B,Sheet1!D:D,0)</f>
        <v>0</v>
      </c>
      <c r="F1236" s="238"/>
    </row>
    <row r="1237" spans="1:6" ht="16.5" customHeight="1">
      <c r="A1237" s="236">
        <f t="shared" si="29"/>
        <v>7</v>
      </c>
      <c r="B1237" s="200">
        <v>2220399</v>
      </c>
      <c r="C1237" s="200" t="s">
        <v>1031</v>
      </c>
      <c r="D1237" s="237">
        <v>0</v>
      </c>
      <c r="E1237" s="237">
        <f>_xlfn.XLOOKUP(B:B,Sheet1!B:B,Sheet1!D:D,0)</f>
        <v>0</v>
      </c>
      <c r="F1237" s="238"/>
    </row>
    <row r="1238" spans="1:6" ht="16.5" customHeight="1">
      <c r="A1238" s="236">
        <f t="shared" si="29"/>
        <v>5</v>
      </c>
      <c r="B1238" s="200">
        <v>22204</v>
      </c>
      <c r="C1238" s="194" t="s">
        <v>1032</v>
      </c>
      <c r="D1238" s="237">
        <f>SUM(D1239:D1243)</f>
        <v>0</v>
      </c>
      <c r="E1238" s="237">
        <f>_xlfn.XLOOKUP(B:B,Sheet1!B:B,Sheet1!D:D,0)</f>
        <v>0</v>
      </c>
      <c r="F1238" s="238"/>
    </row>
    <row r="1239" spans="1:6" ht="16.5" customHeight="1">
      <c r="A1239" s="236">
        <f t="shared" si="29"/>
        <v>7</v>
      </c>
      <c r="B1239" s="200">
        <v>2220401</v>
      </c>
      <c r="C1239" s="200" t="s">
        <v>1033</v>
      </c>
      <c r="D1239" s="237">
        <v>0</v>
      </c>
      <c r="E1239" s="237">
        <f>_xlfn.XLOOKUP(B:B,Sheet1!B:B,Sheet1!D:D,0)</f>
        <v>0</v>
      </c>
      <c r="F1239" s="238"/>
    </row>
    <row r="1240" spans="1:6" ht="16.5" customHeight="1">
      <c r="A1240" s="236">
        <f t="shared" si="29"/>
        <v>7</v>
      </c>
      <c r="B1240" s="200">
        <v>2220402</v>
      </c>
      <c r="C1240" s="200" t="s">
        <v>1034</v>
      </c>
      <c r="D1240" s="237">
        <v>0</v>
      </c>
      <c r="E1240" s="237">
        <f>_xlfn.XLOOKUP(B:B,Sheet1!B:B,Sheet1!D:D,0)</f>
        <v>0</v>
      </c>
      <c r="F1240" s="238"/>
    </row>
    <row r="1241" spans="1:6" ht="16.5" customHeight="1">
      <c r="A1241" s="236">
        <f t="shared" si="29"/>
        <v>7</v>
      </c>
      <c r="B1241" s="200">
        <v>2220403</v>
      </c>
      <c r="C1241" s="200" t="s">
        <v>1035</v>
      </c>
      <c r="D1241" s="237">
        <v>0</v>
      </c>
      <c r="E1241" s="237">
        <f>_xlfn.XLOOKUP(B:B,Sheet1!B:B,Sheet1!D:D,0)</f>
        <v>0</v>
      </c>
      <c r="F1241" s="238"/>
    </row>
    <row r="1242" spans="1:6" ht="16.5" customHeight="1">
      <c r="A1242" s="236">
        <f t="shared" si="29"/>
        <v>7</v>
      </c>
      <c r="B1242" s="200">
        <v>2220404</v>
      </c>
      <c r="C1242" s="200" t="s">
        <v>1036</v>
      </c>
      <c r="D1242" s="237">
        <v>0</v>
      </c>
      <c r="E1242" s="237">
        <f>_xlfn.XLOOKUP(B:B,Sheet1!B:B,Sheet1!D:D,0)</f>
        <v>0</v>
      </c>
      <c r="F1242" s="238"/>
    </row>
    <row r="1243" spans="1:6" ht="16.5" customHeight="1">
      <c r="A1243" s="236">
        <f t="shared" si="29"/>
        <v>7</v>
      </c>
      <c r="B1243" s="200">
        <v>2220499</v>
      </c>
      <c r="C1243" s="200" t="s">
        <v>1037</v>
      </c>
      <c r="D1243" s="237">
        <v>0</v>
      </c>
      <c r="E1243" s="237">
        <f>_xlfn.XLOOKUP(B:B,Sheet1!B:B,Sheet1!D:D,0)</f>
        <v>0</v>
      </c>
      <c r="F1243" s="238"/>
    </row>
    <row r="1244" spans="1:6" ht="16.5" customHeight="1">
      <c r="A1244" s="236">
        <f t="shared" si="29"/>
        <v>5</v>
      </c>
      <c r="B1244" s="200">
        <v>22205</v>
      </c>
      <c r="C1244" s="194" t="s">
        <v>1038</v>
      </c>
      <c r="D1244" s="237">
        <f>SUM(D1245:D1256)</f>
        <v>554</v>
      </c>
      <c r="E1244" s="237">
        <f>_xlfn.XLOOKUP(B:B,Sheet1!B:B,Sheet1!D:D,0)</f>
        <v>0</v>
      </c>
      <c r="F1244" s="238">
        <f>E1244/D1244-1</f>
        <v>-1</v>
      </c>
    </row>
    <row r="1245" spans="1:6" ht="16.5" customHeight="1">
      <c r="A1245" s="236">
        <f t="shared" si="29"/>
        <v>7</v>
      </c>
      <c r="B1245" s="200">
        <v>2220501</v>
      </c>
      <c r="C1245" s="200" t="s">
        <v>1039</v>
      </c>
      <c r="D1245" s="237">
        <v>0</v>
      </c>
      <c r="E1245" s="237">
        <f>_xlfn.XLOOKUP(B:B,Sheet1!B:B,Sheet1!D:D,0)</f>
        <v>0</v>
      </c>
      <c r="F1245" s="238"/>
    </row>
    <row r="1246" spans="1:6" ht="16.5" customHeight="1">
      <c r="A1246" s="236">
        <f t="shared" si="29"/>
        <v>7</v>
      </c>
      <c r="B1246" s="200">
        <v>2220502</v>
      </c>
      <c r="C1246" s="200" t="s">
        <v>1040</v>
      </c>
      <c r="D1246" s="237">
        <v>0</v>
      </c>
      <c r="E1246" s="237">
        <f>_xlfn.XLOOKUP(B:B,Sheet1!B:B,Sheet1!D:D,0)</f>
        <v>0</v>
      </c>
      <c r="F1246" s="238"/>
    </row>
    <row r="1247" spans="1:6" ht="16.5" customHeight="1">
      <c r="A1247" s="236">
        <f t="shared" si="29"/>
        <v>7</v>
      </c>
      <c r="B1247" s="200">
        <v>2220503</v>
      </c>
      <c r="C1247" s="200" t="s">
        <v>1041</v>
      </c>
      <c r="D1247" s="237">
        <v>0</v>
      </c>
      <c r="E1247" s="237">
        <f>_xlfn.XLOOKUP(B:B,Sheet1!B:B,Sheet1!D:D,0)</f>
        <v>0</v>
      </c>
      <c r="F1247" s="238"/>
    </row>
    <row r="1248" spans="1:6" ht="16.5" customHeight="1">
      <c r="A1248" s="236">
        <f t="shared" si="29"/>
        <v>7</v>
      </c>
      <c r="B1248" s="200">
        <v>2220504</v>
      </c>
      <c r="C1248" s="200" t="s">
        <v>1042</v>
      </c>
      <c r="D1248" s="237">
        <v>0</v>
      </c>
      <c r="E1248" s="237">
        <f>_xlfn.XLOOKUP(B:B,Sheet1!B:B,Sheet1!D:D,0)</f>
        <v>0</v>
      </c>
      <c r="F1248" s="238"/>
    </row>
    <row r="1249" spans="1:6" ht="16.5" customHeight="1">
      <c r="A1249" s="236">
        <f t="shared" si="29"/>
        <v>7</v>
      </c>
      <c r="B1249" s="200">
        <v>2220505</v>
      </c>
      <c r="C1249" s="200" t="s">
        <v>1043</v>
      </c>
      <c r="D1249" s="237">
        <v>0</v>
      </c>
      <c r="E1249" s="237">
        <f>_xlfn.XLOOKUP(B:B,Sheet1!B:B,Sheet1!D:D,0)</f>
        <v>0</v>
      </c>
      <c r="F1249" s="238"/>
    </row>
    <row r="1250" spans="1:6" ht="16.5" customHeight="1">
      <c r="A1250" s="236">
        <f t="shared" si="29"/>
        <v>7</v>
      </c>
      <c r="B1250" s="200">
        <v>2220506</v>
      </c>
      <c r="C1250" s="200" t="s">
        <v>1044</v>
      </c>
      <c r="D1250" s="237">
        <v>0</v>
      </c>
      <c r="E1250" s="237">
        <f>_xlfn.XLOOKUP(B:B,Sheet1!B:B,Sheet1!D:D,0)</f>
        <v>0</v>
      </c>
      <c r="F1250" s="238"/>
    </row>
    <row r="1251" spans="1:6" ht="16.5" customHeight="1">
      <c r="A1251" s="236">
        <f t="shared" si="29"/>
        <v>7</v>
      </c>
      <c r="B1251" s="200">
        <v>2220507</v>
      </c>
      <c r="C1251" s="200" t="s">
        <v>1045</v>
      </c>
      <c r="D1251" s="237">
        <v>0</v>
      </c>
      <c r="E1251" s="237">
        <f>_xlfn.XLOOKUP(B:B,Sheet1!B:B,Sheet1!D:D,0)</f>
        <v>0</v>
      </c>
      <c r="F1251" s="238"/>
    </row>
    <row r="1252" spans="1:6" ht="16.5" customHeight="1">
      <c r="A1252" s="236">
        <f t="shared" si="29"/>
        <v>7</v>
      </c>
      <c r="B1252" s="200">
        <v>2220508</v>
      </c>
      <c r="C1252" s="200" t="s">
        <v>1046</v>
      </c>
      <c r="D1252" s="237">
        <v>0</v>
      </c>
      <c r="E1252" s="237">
        <f>_xlfn.XLOOKUP(B:B,Sheet1!B:B,Sheet1!D:D,0)</f>
        <v>0</v>
      </c>
      <c r="F1252" s="238"/>
    </row>
    <row r="1253" spans="1:6" ht="16.5" customHeight="1">
      <c r="A1253" s="236">
        <f t="shared" si="29"/>
        <v>7</v>
      </c>
      <c r="B1253" s="200">
        <v>2220509</v>
      </c>
      <c r="C1253" s="200" t="s">
        <v>1047</v>
      </c>
      <c r="D1253" s="237">
        <v>0</v>
      </c>
      <c r="E1253" s="237">
        <f>_xlfn.XLOOKUP(B:B,Sheet1!B:B,Sheet1!D:D,0)</f>
        <v>0</v>
      </c>
      <c r="F1253" s="238"/>
    </row>
    <row r="1254" spans="1:6" ht="16.5" customHeight="1">
      <c r="A1254" s="236">
        <f t="shared" si="29"/>
        <v>7</v>
      </c>
      <c r="B1254" s="200">
        <v>2220510</v>
      </c>
      <c r="C1254" s="200" t="s">
        <v>1048</v>
      </c>
      <c r="D1254" s="237">
        <v>0</v>
      </c>
      <c r="E1254" s="237">
        <f>_xlfn.XLOOKUP(B:B,Sheet1!B:B,Sheet1!D:D,0)</f>
        <v>0</v>
      </c>
      <c r="F1254" s="238"/>
    </row>
    <row r="1255" spans="1:6" ht="16.5" customHeight="1">
      <c r="A1255" s="236">
        <f t="shared" si="29"/>
        <v>7</v>
      </c>
      <c r="B1255" s="200">
        <v>2220511</v>
      </c>
      <c r="C1255" s="200" t="s">
        <v>1049</v>
      </c>
      <c r="D1255" s="237">
        <v>554</v>
      </c>
      <c r="E1255" s="237">
        <f>_xlfn.XLOOKUP(B:B,Sheet1!B:B,Sheet1!D:D,0)</f>
        <v>0</v>
      </c>
      <c r="F1255" s="238">
        <f>E1255/D1255-1</f>
        <v>-1</v>
      </c>
    </row>
    <row r="1256" spans="1:6" ht="16.5" customHeight="1">
      <c r="A1256" s="236">
        <f t="shared" si="29"/>
        <v>7</v>
      </c>
      <c r="B1256" s="200">
        <v>2220599</v>
      </c>
      <c r="C1256" s="200" t="s">
        <v>1050</v>
      </c>
      <c r="D1256" s="237">
        <v>0</v>
      </c>
      <c r="E1256" s="237">
        <f>_xlfn.XLOOKUP(B:B,Sheet1!B:B,Sheet1!D:D,0)</f>
        <v>0</v>
      </c>
      <c r="F1256" s="238"/>
    </row>
    <row r="1257" spans="1:6" ht="16.5" customHeight="1">
      <c r="A1257" s="236">
        <f t="shared" si="29"/>
        <v>3</v>
      </c>
      <c r="B1257" s="200">
        <v>224</v>
      </c>
      <c r="C1257" s="239" t="s">
        <v>1051</v>
      </c>
      <c r="D1257" s="237">
        <f>SUM(D1258,D1270,D1276,D1282,D1290,D1303,D1307,D1311)</f>
        <v>4565</v>
      </c>
      <c r="E1257" s="237">
        <f>_xlfn.XLOOKUP(B:B,Sheet1!B:B,Sheet1!D:D,0)</f>
        <v>2258.94</v>
      </c>
      <c r="F1257" s="238">
        <f>E1257/D1257-1</f>
        <v>-0.5051610076670318</v>
      </c>
    </row>
    <row r="1258" spans="1:6" ht="16.5" customHeight="1">
      <c r="A1258" s="236">
        <f t="shared" si="29"/>
        <v>5</v>
      </c>
      <c r="B1258" s="200">
        <v>22401</v>
      </c>
      <c r="C1258" s="194" t="s">
        <v>1052</v>
      </c>
      <c r="D1258" s="237">
        <f>SUM(D1259:D1269)</f>
        <v>2058</v>
      </c>
      <c r="E1258" s="237">
        <f>_xlfn.XLOOKUP(B:B,Sheet1!B:B,Sheet1!D:D,0)</f>
        <v>1255.19</v>
      </c>
      <c r="F1258" s="238">
        <f>E1258/D1258-1</f>
        <v>-0.39009232264334304</v>
      </c>
    </row>
    <row r="1259" spans="1:6" ht="16.5" customHeight="1">
      <c r="A1259" s="236">
        <f t="shared" si="29"/>
        <v>7</v>
      </c>
      <c r="B1259" s="200">
        <v>2240101</v>
      </c>
      <c r="C1259" s="200" t="s">
        <v>81</v>
      </c>
      <c r="D1259" s="237">
        <v>700</v>
      </c>
      <c r="E1259" s="237">
        <f>_xlfn.XLOOKUP(B:B,Sheet1!B:B,Sheet1!D:D,0)</f>
        <v>1065.19</v>
      </c>
      <c r="F1259" s="238">
        <f>E1259/D1259-1</f>
        <v>0.5217</v>
      </c>
    </row>
    <row r="1260" spans="1:6" ht="16.5" customHeight="1">
      <c r="A1260" s="236">
        <f t="shared" si="29"/>
        <v>7</v>
      </c>
      <c r="B1260" s="200">
        <v>2240102</v>
      </c>
      <c r="C1260" s="200" t="s">
        <v>82</v>
      </c>
      <c r="D1260" s="237">
        <v>1275</v>
      </c>
      <c r="E1260" s="237">
        <f>_xlfn.XLOOKUP(B:B,Sheet1!B:B,Sheet1!D:D,0)</f>
        <v>190</v>
      </c>
      <c r="F1260" s="238">
        <f>E1260/D1260-1</f>
        <v>-0.8509803921568627</v>
      </c>
    </row>
    <row r="1261" spans="1:6" ht="16.5" customHeight="1">
      <c r="A1261" s="236">
        <f t="shared" si="29"/>
        <v>7</v>
      </c>
      <c r="B1261" s="200">
        <v>2240103</v>
      </c>
      <c r="C1261" s="200" t="s">
        <v>83</v>
      </c>
      <c r="D1261" s="237">
        <v>0</v>
      </c>
      <c r="E1261" s="237">
        <f>_xlfn.XLOOKUP(B:B,Sheet1!B:B,Sheet1!D:D,0)</f>
        <v>0</v>
      </c>
      <c r="F1261" s="238"/>
    </row>
    <row r="1262" spans="1:6" ht="16.5" customHeight="1">
      <c r="A1262" s="236">
        <f t="shared" si="29"/>
        <v>7</v>
      </c>
      <c r="B1262" s="200">
        <v>2240104</v>
      </c>
      <c r="C1262" s="200" t="s">
        <v>1053</v>
      </c>
      <c r="D1262" s="237">
        <v>0</v>
      </c>
      <c r="E1262" s="237">
        <f>_xlfn.XLOOKUP(B:B,Sheet1!B:B,Sheet1!D:D,0)</f>
        <v>0</v>
      </c>
      <c r="F1262" s="238"/>
    </row>
    <row r="1263" spans="1:6" ht="16.5" customHeight="1">
      <c r="A1263" s="236">
        <f t="shared" si="29"/>
        <v>7</v>
      </c>
      <c r="B1263" s="200">
        <v>2240105</v>
      </c>
      <c r="C1263" s="200" t="s">
        <v>1054</v>
      </c>
      <c r="D1263" s="237">
        <v>0</v>
      </c>
      <c r="E1263" s="237">
        <f>_xlfn.XLOOKUP(B:B,Sheet1!B:B,Sheet1!D:D,0)</f>
        <v>0</v>
      </c>
      <c r="F1263" s="238"/>
    </row>
    <row r="1264" spans="1:6" ht="16.5" customHeight="1">
      <c r="A1264" s="236">
        <f t="shared" si="29"/>
        <v>7</v>
      </c>
      <c r="B1264" s="200">
        <v>2240106</v>
      </c>
      <c r="C1264" s="200" t="s">
        <v>1055</v>
      </c>
      <c r="D1264" s="237">
        <v>0</v>
      </c>
      <c r="E1264" s="237">
        <f>_xlfn.XLOOKUP(B:B,Sheet1!B:B,Sheet1!D:D,0)</f>
        <v>0</v>
      </c>
      <c r="F1264" s="238"/>
    </row>
    <row r="1265" spans="1:6" ht="16.5" customHeight="1">
      <c r="A1265" s="236">
        <f t="shared" si="29"/>
        <v>7</v>
      </c>
      <c r="B1265" s="200">
        <v>2240107</v>
      </c>
      <c r="C1265" s="200" t="s">
        <v>1056</v>
      </c>
      <c r="D1265" s="237">
        <v>0</v>
      </c>
      <c r="E1265" s="237">
        <f>_xlfn.XLOOKUP(B:B,Sheet1!B:B,Sheet1!D:D,0)</f>
        <v>0</v>
      </c>
      <c r="F1265" s="238"/>
    </row>
    <row r="1266" spans="1:6" ht="16.5" customHeight="1">
      <c r="A1266" s="236">
        <f t="shared" si="29"/>
        <v>7</v>
      </c>
      <c r="B1266" s="200">
        <v>2240108</v>
      </c>
      <c r="C1266" s="200" t="s">
        <v>1057</v>
      </c>
      <c r="D1266" s="237">
        <v>0</v>
      </c>
      <c r="E1266" s="237">
        <f>_xlfn.XLOOKUP(B:B,Sheet1!B:B,Sheet1!D:D,0)</f>
        <v>0</v>
      </c>
      <c r="F1266" s="238"/>
    </row>
    <row r="1267" spans="1:6" ht="16.5" customHeight="1">
      <c r="A1267" s="236">
        <f t="shared" si="29"/>
        <v>7</v>
      </c>
      <c r="B1267" s="200">
        <v>2240109</v>
      </c>
      <c r="C1267" s="200" t="s">
        <v>1058</v>
      </c>
      <c r="D1267" s="237">
        <v>0</v>
      </c>
      <c r="E1267" s="237">
        <f>_xlfn.XLOOKUP(B:B,Sheet1!B:B,Sheet1!D:D,0)</f>
        <v>0</v>
      </c>
      <c r="F1267" s="238"/>
    </row>
    <row r="1268" spans="1:6" ht="16.5" customHeight="1">
      <c r="A1268" s="236">
        <f t="shared" si="29"/>
        <v>7</v>
      </c>
      <c r="B1268" s="200">
        <v>2240150</v>
      </c>
      <c r="C1268" s="200" t="s">
        <v>90</v>
      </c>
      <c r="D1268" s="237">
        <v>0</v>
      </c>
      <c r="E1268" s="237">
        <f>_xlfn.XLOOKUP(B:B,Sheet1!B:B,Sheet1!D:D,0)</f>
        <v>0</v>
      </c>
      <c r="F1268" s="238"/>
    </row>
    <row r="1269" spans="1:6" ht="16.5" customHeight="1">
      <c r="A1269" s="236">
        <f t="shared" si="29"/>
        <v>7</v>
      </c>
      <c r="B1269" s="200">
        <v>2240199</v>
      </c>
      <c r="C1269" s="200" t="s">
        <v>1059</v>
      </c>
      <c r="D1269" s="237">
        <v>83</v>
      </c>
      <c r="E1269" s="237">
        <f>_xlfn.XLOOKUP(B:B,Sheet1!B:B,Sheet1!D:D,0)</f>
        <v>0</v>
      </c>
      <c r="F1269" s="238">
        <f>E1269/D1269-1</f>
        <v>-1</v>
      </c>
    </row>
    <row r="1270" spans="1:6" ht="16.5" customHeight="1">
      <c r="A1270" s="236">
        <f t="shared" si="29"/>
        <v>5</v>
      </c>
      <c r="B1270" s="200">
        <v>22402</v>
      </c>
      <c r="C1270" s="194" t="s">
        <v>1060</v>
      </c>
      <c r="D1270" s="237">
        <f>SUM(D1271:D1275)</f>
        <v>982</v>
      </c>
      <c r="E1270" s="237">
        <f>_xlfn.XLOOKUP(B:B,Sheet1!B:B,Sheet1!D:D,0)</f>
        <v>943.75</v>
      </c>
      <c r="F1270" s="238">
        <f>E1270/D1270-1</f>
        <v>-0.038951120162932784</v>
      </c>
    </row>
    <row r="1271" spans="1:6" ht="16.5" customHeight="1">
      <c r="A1271" s="236">
        <f t="shared" si="29"/>
        <v>7</v>
      </c>
      <c r="B1271" s="200">
        <v>2240201</v>
      </c>
      <c r="C1271" s="200" t="s">
        <v>81</v>
      </c>
      <c r="D1271" s="237">
        <v>128</v>
      </c>
      <c r="E1271" s="237">
        <f>_xlfn.XLOOKUP(B:B,Sheet1!B:B,Sheet1!D:D,0)</f>
        <v>0</v>
      </c>
      <c r="F1271" s="238">
        <f>E1271/D1271-1</f>
        <v>-1</v>
      </c>
    </row>
    <row r="1272" spans="1:6" ht="16.5" customHeight="1">
      <c r="A1272" s="236">
        <f t="shared" si="29"/>
        <v>7</v>
      </c>
      <c r="B1272" s="200">
        <v>2240202</v>
      </c>
      <c r="C1272" s="200" t="s">
        <v>82</v>
      </c>
      <c r="D1272" s="237">
        <v>210</v>
      </c>
      <c r="E1272" s="237">
        <f>_xlfn.XLOOKUP(B:B,Sheet1!B:B,Sheet1!D:D,0)</f>
        <v>0</v>
      </c>
      <c r="F1272" s="238">
        <f>E1272/D1272-1</f>
        <v>-1</v>
      </c>
    </row>
    <row r="1273" spans="1:6" ht="16.5" customHeight="1">
      <c r="A1273" s="236">
        <f t="shared" si="29"/>
        <v>7</v>
      </c>
      <c r="B1273" s="200">
        <v>2240203</v>
      </c>
      <c r="C1273" s="200" t="s">
        <v>83</v>
      </c>
      <c r="D1273" s="237">
        <v>0</v>
      </c>
      <c r="E1273" s="237">
        <f>_xlfn.XLOOKUP(B:B,Sheet1!B:B,Sheet1!D:D,0)</f>
        <v>0</v>
      </c>
      <c r="F1273" s="238"/>
    </row>
    <row r="1274" spans="1:6" ht="16.5" customHeight="1">
      <c r="A1274" s="236">
        <f t="shared" si="29"/>
        <v>7</v>
      </c>
      <c r="B1274" s="200">
        <v>2240204</v>
      </c>
      <c r="C1274" s="200" t="s">
        <v>1061</v>
      </c>
      <c r="D1274" s="237">
        <v>327</v>
      </c>
      <c r="E1274" s="237">
        <f>_xlfn.XLOOKUP(B:B,Sheet1!B:B,Sheet1!D:D,0)</f>
        <v>943.75</v>
      </c>
      <c r="F1274" s="238">
        <f>E1274/D1274-1</f>
        <v>1.8860856269113149</v>
      </c>
    </row>
    <row r="1275" spans="1:6" ht="16.5" customHeight="1">
      <c r="A1275" s="236">
        <f t="shared" si="29"/>
        <v>7</v>
      </c>
      <c r="B1275" s="200">
        <v>2240299</v>
      </c>
      <c r="C1275" s="200" t="s">
        <v>1062</v>
      </c>
      <c r="D1275" s="237">
        <v>317</v>
      </c>
      <c r="E1275" s="237">
        <f>_xlfn.XLOOKUP(B:B,Sheet1!B:B,Sheet1!D:D,0)</f>
        <v>0</v>
      </c>
      <c r="F1275" s="238">
        <f>E1275/D1275-1</f>
        <v>-1</v>
      </c>
    </row>
    <row r="1276" spans="1:6" ht="16.5" customHeight="1">
      <c r="A1276" s="236">
        <f t="shared" si="29"/>
        <v>5</v>
      </c>
      <c r="B1276" s="200">
        <v>22403</v>
      </c>
      <c r="C1276" s="194" t="s">
        <v>1063</v>
      </c>
      <c r="D1276" s="237">
        <f>SUM(D1277:D1281)</f>
        <v>0</v>
      </c>
      <c r="E1276" s="237">
        <f>_xlfn.XLOOKUP(B:B,Sheet1!B:B,Sheet1!D:D,0)</f>
        <v>0</v>
      </c>
      <c r="F1276" s="238"/>
    </row>
    <row r="1277" spans="1:6" ht="16.5" customHeight="1">
      <c r="A1277" s="236">
        <f t="shared" si="29"/>
        <v>7</v>
      </c>
      <c r="B1277" s="200">
        <v>2240301</v>
      </c>
      <c r="C1277" s="200" t="s">
        <v>81</v>
      </c>
      <c r="D1277" s="237">
        <v>0</v>
      </c>
      <c r="E1277" s="237">
        <f>_xlfn.XLOOKUP(B:B,Sheet1!B:B,Sheet1!D:D,0)</f>
        <v>0</v>
      </c>
      <c r="F1277" s="238"/>
    </row>
    <row r="1278" spans="1:6" ht="16.5" customHeight="1">
      <c r="A1278" s="236">
        <f t="shared" si="29"/>
        <v>7</v>
      </c>
      <c r="B1278" s="200">
        <v>2240302</v>
      </c>
      <c r="C1278" s="200" t="s">
        <v>82</v>
      </c>
      <c r="D1278" s="237">
        <v>0</v>
      </c>
      <c r="E1278" s="237">
        <f>_xlfn.XLOOKUP(B:B,Sheet1!B:B,Sheet1!D:D,0)</f>
        <v>0</v>
      </c>
      <c r="F1278" s="238"/>
    </row>
    <row r="1279" spans="1:6" ht="16.5" customHeight="1">
      <c r="A1279" s="236">
        <f t="shared" si="29"/>
        <v>7</v>
      </c>
      <c r="B1279" s="200">
        <v>2240303</v>
      </c>
      <c r="C1279" s="200" t="s">
        <v>83</v>
      </c>
      <c r="D1279" s="237">
        <v>0</v>
      </c>
      <c r="E1279" s="237">
        <f>_xlfn.XLOOKUP(B:B,Sheet1!B:B,Sheet1!D:D,0)</f>
        <v>0</v>
      </c>
      <c r="F1279" s="238"/>
    </row>
    <row r="1280" spans="1:6" ht="16.5" customHeight="1">
      <c r="A1280" s="236">
        <f t="shared" si="29"/>
        <v>7</v>
      </c>
      <c r="B1280" s="200">
        <v>2240304</v>
      </c>
      <c r="C1280" s="200" t="s">
        <v>1064</v>
      </c>
      <c r="D1280" s="237">
        <v>0</v>
      </c>
      <c r="E1280" s="237"/>
      <c r="F1280" s="238"/>
    </row>
    <row r="1281" spans="1:6" ht="16.5" customHeight="1">
      <c r="A1281" s="236">
        <f t="shared" si="29"/>
        <v>7</v>
      </c>
      <c r="B1281" s="200">
        <v>2240399</v>
      </c>
      <c r="C1281" s="200" t="s">
        <v>1065</v>
      </c>
      <c r="D1281" s="237">
        <v>0</v>
      </c>
      <c r="E1281" s="237">
        <f>_xlfn.XLOOKUP(C1281,'[1]收支预算明细表4'!$F:$F,'[1]收支预算明细表4'!$H:$H,0)</f>
        <v>0</v>
      </c>
      <c r="F1281" s="238"/>
    </row>
    <row r="1282" spans="1:6" ht="16.5" customHeight="1">
      <c r="A1282" s="236">
        <f t="shared" si="29"/>
        <v>5</v>
      </c>
      <c r="B1282" s="200">
        <v>22404</v>
      </c>
      <c r="C1282" s="194" t="s">
        <v>1066</v>
      </c>
      <c r="D1282" s="237">
        <f>SUM(D1283:D1289)</f>
        <v>0</v>
      </c>
      <c r="E1282" s="237">
        <f>SUM(E1283:E1289)</f>
        <v>0</v>
      </c>
      <c r="F1282" s="238"/>
    </row>
    <row r="1283" spans="1:6" ht="16.5" customHeight="1">
      <c r="A1283" s="236">
        <f t="shared" si="29"/>
        <v>7</v>
      </c>
      <c r="B1283" s="200">
        <v>2240401</v>
      </c>
      <c r="C1283" s="200" t="s">
        <v>81</v>
      </c>
      <c r="D1283" s="237">
        <v>0</v>
      </c>
      <c r="E1283" s="237">
        <f>_xlfn.XLOOKUP(C1283,'[1]收支预算明细表4'!$F:$F,'[1]收支预算明细表4'!$H:$H,0)</f>
        <v>0</v>
      </c>
      <c r="F1283" s="238"/>
    </row>
    <row r="1284" spans="1:6" ht="16.5" customHeight="1">
      <c r="A1284" s="236">
        <f t="shared" si="29"/>
        <v>7</v>
      </c>
      <c r="B1284" s="200">
        <v>2240402</v>
      </c>
      <c r="C1284" s="200" t="s">
        <v>82</v>
      </c>
      <c r="D1284" s="237">
        <v>0</v>
      </c>
      <c r="E1284" s="237">
        <f>_xlfn.XLOOKUP(C1284,'[1]收支预算明细表4'!$F:$F,'[1]收支预算明细表4'!$H:$H,0)</f>
        <v>0</v>
      </c>
      <c r="F1284" s="238"/>
    </row>
    <row r="1285" spans="1:6" ht="16.5" customHeight="1">
      <c r="A1285" s="236">
        <f t="shared" si="29"/>
        <v>7</v>
      </c>
      <c r="B1285" s="200">
        <v>2240403</v>
      </c>
      <c r="C1285" s="200" t="s">
        <v>83</v>
      </c>
      <c r="D1285" s="237">
        <v>0</v>
      </c>
      <c r="E1285" s="237">
        <f>_xlfn.XLOOKUP(C1285,'[1]收支预算明细表4'!$F:$F,'[1]收支预算明细表4'!$H:$H,0)</f>
        <v>0</v>
      </c>
      <c r="F1285" s="238"/>
    </row>
    <row r="1286" spans="1:6" ht="16.5" customHeight="1">
      <c r="A1286" s="236">
        <f t="shared" si="29"/>
        <v>7</v>
      </c>
      <c r="B1286" s="200">
        <v>2240404</v>
      </c>
      <c r="C1286" s="200" t="s">
        <v>1067</v>
      </c>
      <c r="D1286" s="237">
        <v>0</v>
      </c>
      <c r="E1286" s="237">
        <f>_xlfn.XLOOKUP(C1286,'[1]收支预算明细表4'!$F:$F,'[1]收支预算明细表4'!$H:$H,0)</f>
        <v>0</v>
      </c>
      <c r="F1286" s="238"/>
    </row>
    <row r="1287" spans="1:6" ht="16.5" customHeight="1">
      <c r="A1287" s="236">
        <f aca="true" t="shared" si="30" ref="A1287:A1327">LEN(B1287)</f>
        <v>7</v>
      </c>
      <c r="B1287" s="200">
        <v>2240405</v>
      </c>
      <c r="C1287" s="200" t="s">
        <v>1068</v>
      </c>
      <c r="D1287" s="237">
        <v>0</v>
      </c>
      <c r="E1287" s="237">
        <f>_xlfn.XLOOKUP(C1287,'[1]收支预算明细表4'!$F:$F,'[1]收支预算明细表4'!$H:$H,0)</f>
        <v>0</v>
      </c>
      <c r="F1287" s="238"/>
    </row>
    <row r="1288" spans="1:6" ht="16.5" customHeight="1">
      <c r="A1288" s="236">
        <f t="shared" si="30"/>
        <v>7</v>
      </c>
      <c r="B1288" s="200">
        <v>2240450</v>
      </c>
      <c r="C1288" s="200" t="s">
        <v>90</v>
      </c>
      <c r="D1288" s="237">
        <v>0</v>
      </c>
      <c r="E1288" s="237">
        <f>_xlfn.XLOOKUP(C1288,'[1]收支预算明细表4'!$F:$F,'[1]收支预算明细表4'!$H:$H,0)</f>
        <v>0</v>
      </c>
      <c r="F1288" s="238"/>
    </row>
    <row r="1289" spans="1:6" ht="16.5" customHeight="1">
      <c r="A1289" s="236">
        <f t="shared" si="30"/>
        <v>7</v>
      </c>
      <c r="B1289" s="200">
        <v>2240499</v>
      </c>
      <c r="C1289" s="200" t="s">
        <v>1069</v>
      </c>
      <c r="D1289" s="237">
        <v>0</v>
      </c>
      <c r="E1289" s="237">
        <f>_xlfn.XLOOKUP(C1289,'[1]收支预算明细表4'!$F:$F,'[1]收支预算明细表4'!$H:$H,0)</f>
        <v>0</v>
      </c>
      <c r="F1289" s="238"/>
    </row>
    <row r="1290" spans="1:6" ht="16.5" customHeight="1">
      <c r="A1290" s="236">
        <f t="shared" si="30"/>
        <v>5</v>
      </c>
      <c r="B1290" s="200">
        <v>22405</v>
      </c>
      <c r="C1290" s="194" t="s">
        <v>1070</v>
      </c>
      <c r="D1290" s="237">
        <f>SUM(D1291:D1302)</f>
        <v>0</v>
      </c>
      <c r="E1290" s="237">
        <f>SUM(E1291:E1302)</f>
        <v>0</v>
      </c>
      <c r="F1290" s="238"/>
    </row>
    <row r="1291" spans="1:6" ht="16.5" customHeight="1">
      <c r="A1291" s="236">
        <f t="shared" si="30"/>
        <v>7</v>
      </c>
      <c r="B1291" s="200">
        <v>2240501</v>
      </c>
      <c r="C1291" s="200" t="s">
        <v>81</v>
      </c>
      <c r="D1291" s="237">
        <v>0</v>
      </c>
      <c r="E1291" s="237">
        <f>_xlfn.XLOOKUP(C1291,'[1]收支预算明细表4'!$F:$F,'[1]收支预算明细表4'!$H:$H,0)</f>
        <v>0</v>
      </c>
      <c r="F1291" s="238"/>
    </row>
    <row r="1292" spans="1:6" ht="16.5" customHeight="1">
      <c r="A1292" s="236">
        <f t="shared" si="30"/>
        <v>7</v>
      </c>
      <c r="B1292" s="200">
        <v>2240502</v>
      </c>
      <c r="C1292" s="200" t="s">
        <v>82</v>
      </c>
      <c r="D1292" s="237">
        <v>0</v>
      </c>
      <c r="E1292" s="237">
        <f>_xlfn.XLOOKUP(C1292,'[1]收支预算明细表4'!$F:$F,'[1]收支预算明细表4'!$H:$H,0)</f>
        <v>0</v>
      </c>
      <c r="F1292" s="238"/>
    </row>
    <row r="1293" spans="1:6" ht="16.5" customHeight="1">
      <c r="A1293" s="236">
        <f t="shared" si="30"/>
        <v>7</v>
      </c>
      <c r="B1293" s="200">
        <v>2240503</v>
      </c>
      <c r="C1293" s="200" t="s">
        <v>83</v>
      </c>
      <c r="D1293" s="237">
        <v>0</v>
      </c>
      <c r="E1293" s="237">
        <f>_xlfn.XLOOKUP(C1293,'[1]收支预算明细表4'!$F:$F,'[1]收支预算明细表4'!$H:$H,0)</f>
        <v>0</v>
      </c>
      <c r="F1293" s="238"/>
    </row>
    <row r="1294" spans="1:6" ht="16.5" customHeight="1">
      <c r="A1294" s="236">
        <f t="shared" si="30"/>
        <v>7</v>
      </c>
      <c r="B1294" s="200">
        <v>2240504</v>
      </c>
      <c r="C1294" s="200" t="s">
        <v>1071</v>
      </c>
      <c r="D1294" s="237">
        <v>0</v>
      </c>
      <c r="E1294" s="237">
        <f>_xlfn.XLOOKUP(C1294,'[1]收支预算明细表4'!$F:$F,'[1]收支预算明细表4'!$H:$H,0)</f>
        <v>0</v>
      </c>
      <c r="F1294" s="238"/>
    </row>
    <row r="1295" spans="1:6" ht="16.5" customHeight="1">
      <c r="A1295" s="236">
        <f t="shared" si="30"/>
        <v>7</v>
      </c>
      <c r="B1295" s="200">
        <v>2240505</v>
      </c>
      <c r="C1295" s="200" t="s">
        <v>1072</v>
      </c>
      <c r="D1295" s="237">
        <v>0</v>
      </c>
      <c r="E1295" s="237">
        <f>_xlfn.XLOOKUP(C1295,'[1]收支预算明细表4'!$F:$F,'[1]收支预算明细表4'!$H:$H,0)</f>
        <v>0</v>
      </c>
      <c r="F1295" s="238"/>
    </row>
    <row r="1296" spans="1:6" ht="16.5" customHeight="1">
      <c r="A1296" s="236">
        <f t="shared" si="30"/>
        <v>7</v>
      </c>
      <c r="B1296" s="200">
        <v>2240506</v>
      </c>
      <c r="C1296" s="200" t="s">
        <v>1073</v>
      </c>
      <c r="D1296" s="237">
        <v>0</v>
      </c>
      <c r="E1296" s="237">
        <f>_xlfn.XLOOKUP(C1296,'[1]收支预算明细表4'!$F:$F,'[1]收支预算明细表4'!$H:$H,0)</f>
        <v>0</v>
      </c>
      <c r="F1296" s="238"/>
    </row>
    <row r="1297" spans="1:6" ht="16.5" customHeight="1">
      <c r="A1297" s="236">
        <f t="shared" si="30"/>
        <v>7</v>
      </c>
      <c r="B1297" s="200">
        <v>2240507</v>
      </c>
      <c r="C1297" s="200" t="s">
        <v>1074</v>
      </c>
      <c r="D1297" s="237">
        <v>0</v>
      </c>
      <c r="E1297" s="237">
        <f>_xlfn.XLOOKUP(C1297,'[1]收支预算明细表4'!$F:$F,'[1]收支预算明细表4'!$H:$H,0)</f>
        <v>0</v>
      </c>
      <c r="F1297" s="238"/>
    </row>
    <row r="1298" spans="1:6" ht="16.5" customHeight="1">
      <c r="A1298" s="236">
        <f t="shared" si="30"/>
        <v>7</v>
      </c>
      <c r="B1298" s="200">
        <v>2240508</v>
      </c>
      <c r="C1298" s="200" t="s">
        <v>1075</v>
      </c>
      <c r="D1298" s="237">
        <v>0</v>
      </c>
      <c r="E1298" s="237">
        <f>_xlfn.XLOOKUP(C1298,'[1]收支预算明细表4'!$F:$F,'[1]收支预算明细表4'!$H:$H,0)</f>
        <v>0</v>
      </c>
      <c r="F1298" s="238"/>
    </row>
    <row r="1299" spans="1:6" ht="16.5" customHeight="1">
      <c r="A1299" s="236">
        <f t="shared" si="30"/>
        <v>7</v>
      </c>
      <c r="B1299" s="200">
        <v>2240509</v>
      </c>
      <c r="C1299" s="200" t="s">
        <v>1076</v>
      </c>
      <c r="D1299" s="237">
        <v>0</v>
      </c>
      <c r="E1299" s="237">
        <f>_xlfn.XLOOKUP(C1299,'[1]收支预算明细表4'!$F:$F,'[1]收支预算明细表4'!$H:$H,0)</f>
        <v>0</v>
      </c>
      <c r="F1299" s="238"/>
    </row>
    <row r="1300" spans="1:6" ht="16.5" customHeight="1">
      <c r="A1300" s="236">
        <f t="shared" si="30"/>
        <v>7</v>
      </c>
      <c r="B1300" s="200">
        <v>2240510</v>
      </c>
      <c r="C1300" s="200" t="s">
        <v>1077</v>
      </c>
      <c r="D1300" s="237">
        <v>0</v>
      </c>
      <c r="E1300" s="237">
        <f>_xlfn.XLOOKUP(C1300,'[1]收支预算明细表4'!$F:$F,'[1]收支预算明细表4'!$H:$H,0)</f>
        <v>0</v>
      </c>
      <c r="F1300" s="238"/>
    </row>
    <row r="1301" spans="1:6" ht="16.5" customHeight="1">
      <c r="A1301" s="236">
        <f t="shared" si="30"/>
        <v>7</v>
      </c>
      <c r="B1301" s="200">
        <v>2240550</v>
      </c>
      <c r="C1301" s="200" t="s">
        <v>1078</v>
      </c>
      <c r="D1301" s="237">
        <v>0</v>
      </c>
      <c r="E1301" s="237">
        <f>_xlfn.XLOOKUP(C1301,'[1]收支预算明细表4'!$F:$F,'[1]收支预算明细表4'!$H:$H,0)</f>
        <v>0</v>
      </c>
      <c r="F1301" s="238"/>
    </row>
    <row r="1302" spans="1:6" ht="16.5" customHeight="1">
      <c r="A1302" s="236">
        <f t="shared" si="30"/>
        <v>7</v>
      </c>
      <c r="B1302" s="200">
        <v>2240599</v>
      </c>
      <c r="C1302" s="200" t="s">
        <v>1079</v>
      </c>
      <c r="D1302" s="237">
        <v>0</v>
      </c>
      <c r="E1302" s="237">
        <f>_xlfn.XLOOKUP(C1302,'[1]收支预算明细表4'!$F:$F,'[1]收支预算明细表4'!$H:$H,0)</f>
        <v>0</v>
      </c>
      <c r="F1302" s="238"/>
    </row>
    <row r="1303" spans="1:6" ht="16.5" customHeight="1">
      <c r="A1303" s="236">
        <f t="shared" si="30"/>
        <v>5</v>
      </c>
      <c r="B1303" s="200">
        <v>22406</v>
      </c>
      <c r="C1303" s="194" t="s">
        <v>1080</v>
      </c>
      <c r="D1303" s="237">
        <f>SUM(D1304:D1306)</f>
        <v>432</v>
      </c>
      <c r="E1303" s="237">
        <f>SUM(E1304:E1306)</f>
        <v>0</v>
      </c>
      <c r="F1303" s="238">
        <f>E1303/D1303-1</f>
        <v>-1</v>
      </c>
    </row>
    <row r="1304" spans="1:6" ht="16.5" customHeight="1">
      <c r="A1304" s="236">
        <f t="shared" si="30"/>
        <v>7</v>
      </c>
      <c r="B1304" s="200">
        <v>2240601</v>
      </c>
      <c r="C1304" s="200" t="s">
        <v>1081</v>
      </c>
      <c r="D1304" s="237">
        <v>432</v>
      </c>
      <c r="E1304" s="237">
        <f>_xlfn.XLOOKUP(C1304,'[1]收支预算明细表4'!$F:$F,'[1]收支预算明细表4'!$H:$H,0)</f>
        <v>0</v>
      </c>
      <c r="F1304" s="238">
        <f>E1304/D1304-1</f>
        <v>-1</v>
      </c>
    </row>
    <row r="1305" spans="1:6" ht="16.5" customHeight="1">
      <c r="A1305" s="236">
        <f t="shared" si="30"/>
        <v>7</v>
      </c>
      <c r="B1305" s="200">
        <v>2240602</v>
      </c>
      <c r="C1305" s="200" t="s">
        <v>1082</v>
      </c>
      <c r="D1305" s="237">
        <v>0</v>
      </c>
      <c r="E1305" s="237">
        <f>_xlfn.XLOOKUP(C1305,'[1]收支预算明细表4'!$F:$F,'[1]收支预算明细表4'!$H:$H,0)</f>
        <v>0</v>
      </c>
      <c r="F1305" s="238"/>
    </row>
    <row r="1306" spans="1:6" ht="16.5" customHeight="1">
      <c r="A1306" s="236">
        <f t="shared" si="30"/>
        <v>7</v>
      </c>
      <c r="B1306" s="200">
        <v>2240699</v>
      </c>
      <c r="C1306" s="200" t="s">
        <v>1083</v>
      </c>
      <c r="D1306" s="237">
        <v>0</v>
      </c>
      <c r="E1306" s="237">
        <f>_xlfn.XLOOKUP(C1306,'[1]收支预算明细表4'!$F:$F,'[1]收支预算明细表4'!$H:$H,0)</f>
        <v>0</v>
      </c>
      <c r="F1306" s="238"/>
    </row>
    <row r="1307" spans="1:6" ht="16.5" customHeight="1">
      <c r="A1307" s="236">
        <f t="shared" si="30"/>
        <v>5</v>
      </c>
      <c r="B1307" s="200">
        <v>22407</v>
      </c>
      <c r="C1307" s="194" t="s">
        <v>1084</v>
      </c>
      <c r="D1307" s="240">
        <f>SUM(D1308:D1310)</f>
        <v>741</v>
      </c>
      <c r="E1307" s="240">
        <f>SUM(E1308:E1310)</f>
        <v>0</v>
      </c>
      <c r="F1307" s="238">
        <f>E1307/D1307-1</f>
        <v>-1</v>
      </c>
    </row>
    <row r="1308" spans="1:6" ht="16.5" customHeight="1">
      <c r="A1308" s="236">
        <f t="shared" si="30"/>
        <v>7</v>
      </c>
      <c r="B1308" s="200">
        <v>2240703</v>
      </c>
      <c r="C1308" s="200" t="s">
        <v>1085</v>
      </c>
      <c r="D1308" s="237">
        <v>641</v>
      </c>
      <c r="E1308" s="237">
        <f>_xlfn.XLOOKUP(C1308,'[1]收支预算明细表4'!$F:$F,'[1]收支预算明细表4'!$H:$H,0)</f>
        <v>0</v>
      </c>
      <c r="F1308" s="238">
        <f>E1308/D1308-1</f>
        <v>-1</v>
      </c>
    </row>
    <row r="1309" spans="1:6" ht="16.5" customHeight="1">
      <c r="A1309" s="236">
        <f t="shared" si="30"/>
        <v>7</v>
      </c>
      <c r="B1309" s="200">
        <v>2240704</v>
      </c>
      <c r="C1309" s="200" t="s">
        <v>1086</v>
      </c>
      <c r="D1309" s="237">
        <v>100</v>
      </c>
      <c r="E1309" s="237">
        <f>_xlfn.XLOOKUP(C1309,'[1]收支预算明细表4'!$F:$F,'[1]收支预算明细表4'!$H:$H,0)</f>
        <v>0</v>
      </c>
      <c r="F1309" s="238">
        <f>E1309/D1309-1</f>
        <v>-1</v>
      </c>
    </row>
    <row r="1310" spans="1:6" ht="16.5" customHeight="1">
      <c r="A1310" s="236">
        <f t="shared" si="30"/>
        <v>7</v>
      </c>
      <c r="B1310" s="200">
        <v>2240799</v>
      </c>
      <c r="C1310" s="200" t="s">
        <v>1087</v>
      </c>
      <c r="D1310" s="237">
        <v>0</v>
      </c>
      <c r="E1310" s="237">
        <f>_xlfn.XLOOKUP(C1310,'[1]收支预算明细表4'!$F:$F,'[1]收支预算明细表4'!$H:$H,0)</f>
        <v>0</v>
      </c>
      <c r="F1310" s="238"/>
    </row>
    <row r="1311" spans="1:6" ht="16.5" customHeight="1">
      <c r="A1311" s="236">
        <f t="shared" si="30"/>
        <v>5</v>
      </c>
      <c r="B1311" s="200">
        <v>22499</v>
      </c>
      <c r="C1311" s="194" t="s">
        <v>1088</v>
      </c>
      <c r="D1311" s="237">
        <f aca="true" t="shared" si="31" ref="D1311:D1314">D1312</f>
        <v>352</v>
      </c>
      <c r="E1311" s="237">
        <f>E1312</f>
        <v>0</v>
      </c>
      <c r="F1311" s="238">
        <f aca="true" t="shared" si="32" ref="F1311:F1316">E1311/D1311-1</f>
        <v>-1</v>
      </c>
    </row>
    <row r="1312" spans="1:6" ht="16.5" customHeight="1">
      <c r="A1312" s="236">
        <f t="shared" si="30"/>
        <v>7</v>
      </c>
      <c r="B1312" s="200">
        <v>2249999</v>
      </c>
      <c r="C1312" s="200" t="s">
        <v>1089</v>
      </c>
      <c r="D1312" s="237">
        <v>352</v>
      </c>
      <c r="E1312" s="237">
        <f>_xlfn.XLOOKUP(C1312,'[1]收支预算明细表4'!$F:$F,'[1]收支预算明细表4'!$H:$H,0)</f>
        <v>0</v>
      </c>
      <c r="F1312" s="238">
        <f t="shared" si="32"/>
        <v>-1</v>
      </c>
    </row>
    <row r="1313" spans="1:6" ht="16.5" customHeight="1">
      <c r="A1313" s="236">
        <f t="shared" si="30"/>
        <v>3</v>
      </c>
      <c r="B1313" s="200">
        <v>229</v>
      </c>
      <c r="C1313" s="239" t="s">
        <v>1090</v>
      </c>
      <c r="D1313" s="237">
        <f t="shared" si="31"/>
        <v>435</v>
      </c>
      <c r="E1313" s="237">
        <f>E1314</f>
        <v>52873.48</v>
      </c>
      <c r="F1313" s="238">
        <f t="shared" si="32"/>
        <v>120.54822988505748</v>
      </c>
    </row>
    <row r="1314" spans="1:6" ht="16.5" customHeight="1">
      <c r="A1314" s="236">
        <f t="shared" si="30"/>
        <v>5</v>
      </c>
      <c r="B1314" s="200">
        <v>22999</v>
      </c>
      <c r="C1314" s="194" t="s">
        <v>1091</v>
      </c>
      <c r="D1314" s="237">
        <f t="shared" si="31"/>
        <v>435</v>
      </c>
      <c r="E1314" s="237">
        <f>E1315</f>
        <v>52873.48</v>
      </c>
      <c r="F1314" s="238">
        <f t="shared" si="32"/>
        <v>120.54822988505748</v>
      </c>
    </row>
    <row r="1315" spans="1:6" ht="16.5" customHeight="1">
      <c r="A1315" s="236">
        <f t="shared" si="30"/>
        <v>7</v>
      </c>
      <c r="B1315" s="200">
        <v>2299999</v>
      </c>
      <c r="C1315" s="200" t="s">
        <v>1092</v>
      </c>
      <c r="D1315" s="237">
        <v>435</v>
      </c>
      <c r="E1315" s="237">
        <f>50873.48+2000</f>
        <v>52873.48</v>
      </c>
      <c r="F1315" s="238">
        <f t="shared" si="32"/>
        <v>120.54822988505748</v>
      </c>
    </row>
    <row r="1316" spans="1:6" ht="16.5" customHeight="1">
      <c r="A1316" s="236">
        <f t="shared" si="30"/>
        <v>3</v>
      </c>
      <c r="B1316" s="200">
        <v>232</v>
      </c>
      <c r="C1316" s="239" t="s">
        <v>1093</v>
      </c>
      <c r="D1316" s="237">
        <f>SUM(D1317,D1318,D1319)</f>
        <v>18310</v>
      </c>
      <c r="E1316" s="237">
        <f>SUM(E1317,E1318,E1319)</f>
        <v>19653.3</v>
      </c>
      <c r="F1316" s="238">
        <f t="shared" si="32"/>
        <v>0.07336428181321675</v>
      </c>
    </row>
    <row r="1317" spans="1:6" ht="16.5" customHeight="1">
      <c r="A1317" s="236">
        <f t="shared" si="30"/>
        <v>5</v>
      </c>
      <c r="B1317" s="200">
        <v>23201</v>
      </c>
      <c r="C1317" s="194" t="s">
        <v>1094</v>
      </c>
      <c r="D1317" s="237">
        <v>0</v>
      </c>
      <c r="E1317" s="237">
        <v>0</v>
      </c>
      <c r="F1317" s="238"/>
    </row>
    <row r="1318" spans="1:6" ht="16.5" customHeight="1">
      <c r="A1318" s="236">
        <f t="shared" si="30"/>
        <v>5</v>
      </c>
      <c r="B1318" s="200">
        <v>23202</v>
      </c>
      <c r="C1318" s="194" t="s">
        <v>1095</v>
      </c>
      <c r="D1318" s="237">
        <v>0</v>
      </c>
      <c r="E1318" s="237">
        <v>0</v>
      </c>
      <c r="F1318" s="238"/>
    </row>
    <row r="1319" spans="1:6" ht="16.5" customHeight="1">
      <c r="A1319" s="236">
        <f t="shared" si="30"/>
        <v>5</v>
      </c>
      <c r="B1319" s="200">
        <v>23203</v>
      </c>
      <c r="C1319" s="194" t="s">
        <v>1096</v>
      </c>
      <c r="D1319" s="237">
        <f>SUM(D1320:D1323)</f>
        <v>18310</v>
      </c>
      <c r="E1319" s="237">
        <f>SUM(E1320:E1323)</f>
        <v>19653.3</v>
      </c>
      <c r="F1319" s="238">
        <f>E1319/D1319-1</f>
        <v>0.07336428181321675</v>
      </c>
    </row>
    <row r="1320" spans="1:6" ht="16.5" customHeight="1">
      <c r="A1320" s="236">
        <f t="shared" si="30"/>
        <v>7</v>
      </c>
      <c r="B1320" s="200">
        <v>2320301</v>
      </c>
      <c r="C1320" s="200" t="s">
        <v>1097</v>
      </c>
      <c r="D1320" s="237">
        <v>18310</v>
      </c>
      <c r="E1320" s="237">
        <v>19653.3</v>
      </c>
      <c r="F1320" s="238">
        <f>E1320/D1320-1</f>
        <v>0.07336428181321675</v>
      </c>
    </row>
    <row r="1321" spans="1:6" ht="16.5" customHeight="1">
      <c r="A1321" s="236">
        <f t="shared" si="30"/>
        <v>7</v>
      </c>
      <c r="B1321" s="200">
        <v>2320302</v>
      </c>
      <c r="C1321" s="200" t="s">
        <v>1098</v>
      </c>
      <c r="D1321" s="237">
        <v>0</v>
      </c>
      <c r="E1321" s="237">
        <f>_xlfn.XLOOKUP(C1321,'[1]收支预算明细表4'!$F:$F,'[1]收支预算明细表4'!$H:$H,0)</f>
        <v>0</v>
      </c>
      <c r="F1321" s="238"/>
    </row>
    <row r="1322" spans="1:6" ht="16.5" customHeight="1">
      <c r="A1322" s="236">
        <f t="shared" si="30"/>
        <v>7</v>
      </c>
      <c r="B1322" s="200">
        <v>2320303</v>
      </c>
      <c r="C1322" s="200" t="s">
        <v>1099</v>
      </c>
      <c r="D1322" s="237">
        <v>0</v>
      </c>
      <c r="E1322" s="237">
        <f>_xlfn.XLOOKUP(C1322,'[1]收支预算明细表4'!$F:$F,'[1]收支预算明细表4'!$H:$H,0)</f>
        <v>0</v>
      </c>
      <c r="F1322" s="238"/>
    </row>
    <row r="1323" spans="1:6" ht="16.5" customHeight="1">
      <c r="A1323" s="236">
        <f t="shared" si="30"/>
        <v>7</v>
      </c>
      <c r="B1323" s="200">
        <v>2320399</v>
      </c>
      <c r="C1323" s="200" t="s">
        <v>1100</v>
      </c>
      <c r="D1323" s="237">
        <v>0</v>
      </c>
      <c r="E1323" s="237">
        <f>_xlfn.XLOOKUP(C1323,'[1]收支预算明细表4'!$F:$F,'[1]收支预算明细表4'!$H:$H,0)</f>
        <v>0</v>
      </c>
      <c r="F1323" s="238"/>
    </row>
    <row r="1324" spans="1:6" ht="16.5" customHeight="1">
      <c r="A1324" s="236">
        <f t="shared" si="30"/>
        <v>3</v>
      </c>
      <c r="B1324" s="200">
        <v>233</v>
      </c>
      <c r="C1324" s="239" t="s">
        <v>1101</v>
      </c>
      <c r="D1324" s="237">
        <f>D1325+D1326+D1327</f>
        <v>0</v>
      </c>
      <c r="E1324" s="237">
        <f>E1325+E1326+E1327</f>
        <v>0</v>
      </c>
      <c r="F1324" s="238"/>
    </row>
    <row r="1325" spans="1:6" ht="16.5" customHeight="1">
      <c r="A1325" s="236">
        <f t="shared" si="30"/>
        <v>5</v>
      </c>
      <c r="B1325" s="200">
        <v>23301</v>
      </c>
      <c r="C1325" s="194" t="s">
        <v>1102</v>
      </c>
      <c r="D1325" s="237">
        <v>0</v>
      </c>
      <c r="E1325" s="237">
        <v>0</v>
      </c>
      <c r="F1325" s="238"/>
    </row>
    <row r="1326" spans="1:6" ht="16.5" customHeight="1">
      <c r="A1326" s="236">
        <f t="shared" si="30"/>
        <v>5</v>
      </c>
      <c r="B1326" s="200">
        <v>23302</v>
      </c>
      <c r="C1326" s="194" t="s">
        <v>1103</v>
      </c>
      <c r="D1326" s="237">
        <v>0</v>
      </c>
      <c r="E1326" s="237">
        <v>0</v>
      </c>
      <c r="F1326" s="238"/>
    </row>
    <row r="1327" spans="1:6" ht="16.5" customHeight="1">
      <c r="A1327" s="236">
        <f t="shared" si="30"/>
        <v>5</v>
      </c>
      <c r="B1327" s="200">
        <v>23303</v>
      </c>
      <c r="C1327" s="194" t="s">
        <v>1104</v>
      </c>
      <c r="D1327" s="237">
        <v>0</v>
      </c>
      <c r="E1327" s="237">
        <v>0</v>
      </c>
      <c r="F1327" s="238"/>
    </row>
  </sheetData>
  <sheetProtection/>
  <autoFilter ref="A4:M1327"/>
  <mergeCells count="3">
    <mergeCell ref="B1:F1"/>
    <mergeCell ref="C2:D2"/>
    <mergeCell ref="C3:D3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314"/>
  <sheetViews>
    <sheetView zoomScaleSheetLayoutView="100" workbookViewId="0" topLeftCell="A1276">
      <selection activeCell="D1308" activeCellId="1" sqref="D1299 D1308"/>
    </sheetView>
  </sheetViews>
  <sheetFormatPr defaultColWidth="9.00390625" defaultRowHeight="14.25"/>
  <cols>
    <col min="1" max="1" width="22.00390625" style="178" customWidth="1"/>
    <col min="2" max="2" width="22.00390625" style="179" customWidth="1"/>
    <col min="3" max="3" width="50.875" style="179" customWidth="1"/>
    <col min="4" max="4" width="25.25390625" style="180" customWidth="1"/>
  </cols>
  <sheetData>
    <row r="1" spans="1:4" ht="23.25">
      <c r="A1" s="181"/>
      <c r="B1" s="181"/>
      <c r="C1" s="182"/>
      <c r="D1" s="183"/>
    </row>
    <row r="2" spans="1:4" ht="15.75">
      <c r="A2" s="184"/>
      <c r="B2" s="185" t="s">
        <v>1</v>
      </c>
      <c r="C2" s="186"/>
      <c r="D2" s="187"/>
    </row>
    <row r="3" spans="1:4" ht="15.75">
      <c r="A3" s="188" t="s">
        <v>1105</v>
      </c>
      <c r="B3" s="189" t="s">
        <v>1106</v>
      </c>
      <c r="C3" s="190" t="s">
        <v>1107</v>
      </c>
      <c r="D3" s="191" t="s">
        <v>1108</v>
      </c>
    </row>
    <row r="4" spans="1:4" ht="15.75">
      <c r="A4" s="192"/>
      <c r="B4" s="193"/>
      <c r="C4" s="194" t="s">
        <v>1109</v>
      </c>
      <c r="D4" s="195">
        <f>D5+D234+D274+D291+D381+D433+D489+D546+D673+D746+D823+D846+D953+D1011+D1075+D1095+D1125+D1135+D1180+D1200+D1244+D1293+D1296+D1304+D1308</f>
        <v>558135.2200000001</v>
      </c>
    </row>
    <row r="5" spans="1:4" ht="15.75">
      <c r="A5" s="196" t="s">
        <v>1110</v>
      </c>
      <c r="B5" s="197">
        <v>201</v>
      </c>
      <c r="C5" s="194" t="s">
        <v>1111</v>
      </c>
      <c r="D5" s="195">
        <f>D6+D18+D27+D38+D49+D60+D71+D79+D88+D101+D110+D121+D133+D140+D148+D154+D161+D168+D175+D182+D189+D197+D203+D209+D216+D231</f>
        <v>55244.63999999999</v>
      </c>
    </row>
    <row r="6" spans="1:4" ht="15.75">
      <c r="A6" s="198" t="s">
        <v>1112</v>
      </c>
      <c r="B6" s="197">
        <v>20101</v>
      </c>
      <c r="C6" s="194" t="s">
        <v>1113</v>
      </c>
      <c r="D6" s="195">
        <f>SUM(D7:D17)</f>
        <v>1283.9499999999998</v>
      </c>
    </row>
    <row r="7" spans="1:4" ht="15.75">
      <c r="A7" s="199" t="s">
        <v>1114</v>
      </c>
      <c r="B7" s="197">
        <v>2010101</v>
      </c>
      <c r="C7" s="200" t="s">
        <v>1115</v>
      </c>
      <c r="D7" s="201">
        <v>566.17</v>
      </c>
    </row>
    <row r="8" spans="1:4" ht="15.75">
      <c r="A8" s="199" t="s">
        <v>1114</v>
      </c>
      <c r="B8" s="197">
        <v>2010102</v>
      </c>
      <c r="C8" s="200" t="s">
        <v>1116</v>
      </c>
      <c r="D8" s="202">
        <v>84</v>
      </c>
    </row>
    <row r="9" spans="1:4" ht="15.75">
      <c r="A9" s="199" t="s">
        <v>1114</v>
      </c>
      <c r="B9" s="197">
        <v>2010103</v>
      </c>
      <c r="C9" s="203" t="s">
        <v>1117</v>
      </c>
      <c r="D9" s="204"/>
    </row>
    <row r="10" spans="1:4" ht="15.75">
      <c r="A10" s="199" t="s">
        <v>1114</v>
      </c>
      <c r="B10" s="197">
        <v>2010104</v>
      </c>
      <c r="C10" s="200" t="s">
        <v>1118</v>
      </c>
      <c r="D10" s="205">
        <v>100</v>
      </c>
    </row>
    <row r="11" spans="1:4" ht="15.75">
      <c r="A11" s="199" t="s">
        <v>1114</v>
      </c>
      <c r="B11" s="197">
        <v>2010105</v>
      </c>
      <c r="C11" s="197" t="s">
        <v>1119</v>
      </c>
      <c r="D11" s="204"/>
    </row>
    <row r="12" spans="1:4" ht="15.75">
      <c r="A12" s="199" t="s">
        <v>1114</v>
      </c>
      <c r="B12" s="197">
        <v>2010106</v>
      </c>
      <c r="C12" s="197" t="s">
        <v>1120</v>
      </c>
      <c r="D12" s="204"/>
    </row>
    <row r="13" spans="1:4" ht="15.75">
      <c r="A13" s="199" t="s">
        <v>1114</v>
      </c>
      <c r="B13" s="197">
        <v>2010107</v>
      </c>
      <c r="C13" s="200" t="s">
        <v>1121</v>
      </c>
      <c r="D13" s="201">
        <v>133.78</v>
      </c>
    </row>
    <row r="14" spans="1:4" ht="15.75">
      <c r="A14" s="199" t="s">
        <v>1114</v>
      </c>
      <c r="B14" s="197">
        <v>2010108</v>
      </c>
      <c r="C14" s="197" t="s">
        <v>1122</v>
      </c>
      <c r="D14" s="204"/>
    </row>
    <row r="15" spans="1:4" ht="15.75">
      <c r="A15" s="199" t="s">
        <v>1114</v>
      </c>
      <c r="B15" s="197">
        <v>2010109</v>
      </c>
      <c r="C15" s="197" t="s">
        <v>1123</v>
      </c>
      <c r="D15" s="204"/>
    </row>
    <row r="16" spans="1:4" ht="15.75">
      <c r="A16" s="199" t="s">
        <v>1114</v>
      </c>
      <c r="B16" s="197">
        <v>2010150</v>
      </c>
      <c r="C16" s="197" t="s">
        <v>1124</v>
      </c>
      <c r="D16" s="204"/>
    </row>
    <row r="17" spans="1:4" ht="15.75">
      <c r="A17" s="199" t="s">
        <v>1114</v>
      </c>
      <c r="B17" s="197">
        <v>2010199</v>
      </c>
      <c r="C17" s="200" t="s">
        <v>1125</v>
      </c>
      <c r="D17" s="201">
        <v>400</v>
      </c>
    </row>
    <row r="18" spans="1:4" ht="15.75">
      <c r="A18" s="198" t="s">
        <v>1112</v>
      </c>
      <c r="B18" s="197">
        <v>20102</v>
      </c>
      <c r="C18" s="194" t="s">
        <v>1126</v>
      </c>
      <c r="D18" s="195">
        <f>SUM(D19:D26)</f>
        <v>698.4200000000001</v>
      </c>
    </row>
    <row r="19" spans="1:4" ht="15.75">
      <c r="A19" s="199" t="s">
        <v>1114</v>
      </c>
      <c r="B19" s="197">
        <v>2010201</v>
      </c>
      <c r="C19" s="200" t="s">
        <v>1115</v>
      </c>
      <c r="D19" s="201">
        <v>494.42</v>
      </c>
    </row>
    <row r="20" spans="1:4" ht="15.75">
      <c r="A20" s="199" t="s">
        <v>1114</v>
      </c>
      <c r="B20" s="197">
        <v>2010202</v>
      </c>
      <c r="C20" s="200" t="s">
        <v>1116</v>
      </c>
      <c r="D20" s="206">
        <v>6</v>
      </c>
    </row>
    <row r="21" spans="1:4" ht="15.75">
      <c r="A21" s="199" t="s">
        <v>1114</v>
      </c>
      <c r="B21" s="197">
        <v>2010203</v>
      </c>
      <c r="C21" s="197" t="s">
        <v>1117</v>
      </c>
      <c r="D21" s="204"/>
    </row>
    <row r="22" spans="1:4" ht="15.75">
      <c r="A22" s="199" t="s">
        <v>1114</v>
      </c>
      <c r="B22" s="197">
        <v>2010204</v>
      </c>
      <c r="C22" s="200" t="s">
        <v>1127</v>
      </c>
      <c r="D22" s="201">
        <v>80</v>
      </c>
    </row>
    <row r="23" spans="1:4" ht="15.75">
      <c r="A23" s="199" t="s">
        <v>1114</v>
      </c>
      <c r="B23" s="197">
        <v>2010205</v>
      </c>
      <c r="C23" s="197" t="s">
        <v>1128</v>
      </c>
      <c r="D23" s="204"/>
    </row>
    <row r="24" spans="1:4" ht="15.75">
      <c r="A24" s="199" t="s">
        <v>1114</v>
      </c>
      <c r="B24" s="197">
        <v>2010206</v>
      </c>
      <c r="C24" s="200" t="s">
        <v>1129</v>
      </c>
      <c r="D24" s="201">
        <v>118</v>
      </c>
    </row>
    <row r="25" spans="1:4" ht="15.75">
      <c r="A25" s="199" t="s">
        <v>1114</v>
      </c>
      <c r="B25" s="197">
        <v>2010250</v>
      </c>
      <c r="C25" s="197" t="s">
        <v>1124</v>
      </c>
      <c r="D25" s="204"/>
    </row>
    <row r="26" spans="1:4" ht="15.75">
      <c r="A26" s="199" t="s">
        <v>1114</v>
      </c>
      <c r="B26" s="197">
        <v>2010299</v>
      </c>
      <c r="C26" s="197" t="s">
        <v>1130</v>
      </c>
      <c r="D26" s="204"/>
    </row>
    <row r="27" spans="1:4" ht="15.75">
      <c r="A27" s="198" t="s">
        <v>1112</v>
      </c>
      <c r="B27" s="197">
        <v>20103</v>
      </c>
      <c r="C27" s="194" t="s">
        <v>1131</v>
      </c>
      <c r="D27" s="195">
        <f>SUM(D28:D37)</f>
        <v>32386.73</v>
      </c>
    </row>
    <row r="28" spans="1:4" ht="15.75">
      <c r="A28" s="199" t="s">
        <v>1114</v>
      </c>
      <c r="B28" s="197">
        <v>2010301</v>
      </c>
      <c r="C28" s="200" t="s">
        <v>1115</v>
      </c>
      <c r="D28" s="201">
        <f>26974-0.27</f>
        <v>26973.73</v>
      </c>
    </row>
    <row r="29" spans="1:4" ht="15.75">
      <c r="A29" s="199" t="s">
        <v>1114</v>
      </c>
      <c r="B29" s="197">
        <v>2010302</v>
      </c>
      <c r="C29" s="200" t="s">
        <v>1116</v>
      </c>
      <c r="D29" s="201">
        <v>3386</v>
      </c>
    </row>
    <row r="30" spans="1:4" ht="15.75">
      <c r="A30" s="199" t="s">
        <v>1114</v>
      </c>
      <c r="B30" s="197">
        <v>2010303</v>
      </c>
      <c r="C30" s="200" t="s">
        <v>1132</v>
      </c>
      <c r="D30" s="201">
        <v>961</v>
      </c>
    </row>
    <row r="31" spans="1:4" ht="15.75">
      <c r="A31" s="199" t="s">
        <v>1114</v>
      </c>
      <c r="B31" s="197">
        <v>2010304</v>
      </c>
      <c r="C31" s="197" t="s">
        <v>1133</v>
      </c>
      <c r="D31" s="204"/>
    </row>
    <row r="32" spans="1:4" ht="15.75">
      <c r="A32" s="199" t="s">
        <v>1114</v>
      </c>
      <c r="B32" s="197">
        <v>2010305</v>
      </c>
      <c r="C32" s="197" t="s">
        <v>1134</v>
      </c>
      <c r="D32" s="204"/>
    </row>
    <row r="33" spans="1:4" ht="15.75">
      <c r="A33" s="199" t="s">
        <v>1114</v>
      </c>
      <c r="B33" s="197">
        <v>2010306</v>
      </c>
      <c r="C33" s="200" t="s">
        <v>1135</v>
      </c>
      <c r="D33" s="201">
        <v>566</v>
      </c>
    </row>
    <row r="34" spans="1:4" ht="15.75">
      <c r="A34" s="199" t="s">
        <v>1114</v>
      </c>
      <c r="B34" s="197">
        <v>2010308</v>
      </c>
      <c r="C34" s="200" t="s">
        <v>1136</v>
      </c>
      <c r="D34" s="201">
        <v>500</v>
      </c>
    </row>
    <row r="35" spans="1:4" ht="15.75">
      <c r="A35" s="199" t="s">
        <v>1114</v>
      </c>
      <c r="B35" s="197">
        <v>2010309</v>
      </c>
      <c r="C35" s="197" t="s">
        <v>1137</v>
      </c>
      <c r="D35" s="204"/>
    </row>
    <row r="36" spans="1:4" ht="15.75">
      <c r="A36" s="199" t="s">
        <v>1114</v>
      </c>
      <c r="B36" s="197">
        <v>2010350</v>
      </c>
      <c r="C36" s="197" t="s">
        <v>1124</v>
      </c>
      <c r="D36" s="204"/>
    </row>
    <row r="37" spans="1:4" ht="15.75">
      <c r="A37" s="199" t="s">
        <v>1114</v>
      </c>
      <c r="B37" s="197">
        <v>2010399</v>
      </c>
      <c r="C37" s="197" t="s">
        <v>1138</v>
      </c>
      <c r="D37" s="204"/>
    </row>
    <row r="38" spans="1:4" ht="15.75">
      <c r="A38" s="198" t="s">
        <v>1112</v>
      </c>
      <c r="B38" s="197">
        <v>20104</v>
      </c>
      <c r="C38" s="194" t="s">
        <v>1139</v>
      </c>
      <c r="D38" s="195">
        <f>SUM(D39:D48)</f>
        <v>1293.2</v>
      </c>
    </row>
    <row r="39" spans="1:4" ht="15.75">
      <c r="A39" s="199" t="s">
        <v>1114</v>
      </c>
      <c r="B39" s="197">
        <v>2010401</v>
      </c>
      <c r="C39" s="200" t="s">
        <v>1115</v>
      </c>
      <c r="D39" s="201">
        <f>923+0.2</f>
        <v>923.2</v>
      </c>
    </row>
    <row r="40" spans="1:4" ht="15.75">
      <c r="A40" s="199" t="s">
        <v>1114</v>
      </c>
      <c r="B40" s="197">
        <v>2010402</v>
      </c>
      <c r="C40" s="200" t="s">
        <v>1116</v>
      </c>
      <c r="D40" s="201">
        <v>50</v>
      </c>
    </row>
    <row r="41" spans="1:4" ht="15.75">
      <c r="A41" s="199" t="s">
        <v>1114</v>
      </c>
      <c r="B41" s="197">
        <v>2010403</v>
      </c>
      <c r="C41" s="197" t="s">
        <v>1117</v>
      </c>
      <c r="D41" s="204"/>
    </row>
    <row r="42" spans="1:4" ht="15.75">
      <c r="A42" s="199" t="s">
        <v>1114</v>
      </c>
      <c r="B42" s="197">
        <v>2010404</v>
      </c>
      <c r="C42" s="197" t="s">
        <v>1140</v>
      </c>
      <c r="D42" s="204"/>
    </row>
    <row r="43" spans="1:4" ht="15.75">
      <c r="A43" s="199" t="s">
        <v>1114</v>
      </c>
      <c r="B43" s="197">
        <v>2010405</v>
      </c>
      <c r="C43" s="197" t="s">
        <v>1141</v>
      </c>
      <c r="D43" s="204"/>
    </row>
    <row r="44" spans="1:4" ht="15.75">
      <c r="A44" s="199" t="s">
        <v>1114</v>
      </c>
      <c r="B44" s="197">
        <v>2010406</v>
      </c>
      <c r="C44" s="197" t="s">
        <v>1142</v>
      </c>
      <c r="D44" s="204"/>
    </row>
    <row r="45" spans="1:4" ht="15.75">
      <c r="A45" s="199" t="s">
        <v>1114</v>
      </c>
      <c r="B45" s="197">
        <v>2010407</v>
      </c>
      <c r="C45" s="197" t="s">
        <v>1143</v>
      </c>
      <c r="D45" s="204"/>
    </row>
    <row r="46" spans="1:4" ht="15.75">
      <c r="A46" s="199" t="s">
        <v>1114</v>
      </c>
      <c r="B46" s="197">
        <v>2010408</v>
      </c>
      <c r="C46" s="197" t="s">
        <v>1144</v>
      </c>
      <c r="D46" s="204"/>
    </row>
    <row r="47" spans="1:4" ht="15.75">
      <c r="A47" s="199" t="s">
        <v>1114</v>
      </c>
      <c r="B47" s="197">
        <v>2010450</v>
      </c>
      <c r="C47" s="197" t="s">
        <v>1124</v>
      </c>
      <c r="D47" s="204"/>
    </row>
    <row r="48" spans="1:4" ht="15.75">
      <c r="A48" s="199" t="s">
        <v>1114</v>
      </c>
      <c r="B48" s="197">
        <v>2010499</v>
      </c>
      <c r="C48" s="200" t="s">
        <v>1145</v>
      </c>
      <c r="D48" s="201">
        <v>320</v>
      </c>
    </row>
    <row r="49" spans="1:4" ht="15.75">
      <c r="A49" s="198" t="s">
        <v>1112</v>
      </c>
      <c r="B49" s="197">
        <v>20105</v>
      </c>
      <c r="C49" s="194" t="s">
        <v>1146</v>
      </c>
      <c r="D49" s="195">
        <f>SUM(D50:D59)</f>
        <v>320.11</v>
      </c>
    </row>
    <row r="50" spans="1:4" ht="15.75">
      <c r="A50" s="199" t="s">
        <v>1114</v>
      </c>
      <c r="B50" s="197">
        <v>2010501</v>
      </c>
      <c r="C50" s="200" t="s">
        <v>1115</v>
      </c>
      <c r="D50" s="201">
        <f>224+0.11</f>
        <v>224.11</v>
      </c>
    </row>
    <row r="51" spans="1:4" ht="15.75">
      <c r="A51" s="199" t="s">
        <v>1114</v>
      </c>
      <c r="B51" s="197">
        <v>2010502</v>
      </c>
      <c r="C51" s="200" t="s">
        <v>1116</v>
      </c>
      <c r="D51" s="201">
        <v>56</v>
      </c>
    </row>
    <row r="52" spans="1:4" ht="15.75">
      <c r="A52" s="199" t="s">
        <v>1114</v>
      </c>
      <c r="B52" s="197">
        <v>2010503</v>
      </c>
      <c r="C52" s="197" t="s">
        <v>1117</v>
      </c>
      <c r="D52" s="204"/>
    </row>
    <row r="53" spans="1:4" ht="15.75">
      <c r="A53" s="199" t="s">
        <v>1114</v>
      </c>
      <c r="B53" s="197">
        <v>2010504</v>
      </c>
      <c r="C53" s="197" t="s">
        <v>1147</v>
      </c>
      <c r="D53" s="204"/>
    </row>
    <row r="54" spans="1:4" ht="15.75">
      <c r="A54" s="199" t="s">
        <v>1114</v>
      </c>
      <c r="B54" s="197">
        <v>2010505</v>
      </c>
      <c r="C54" s="197" t="s">
        <v>1148</v>
      </c>
      <c r="D54" s="204"/>
    </row>
    <row r="55" spans="1:4" ht="15.75">
      <c r="A55" s="199" t="s">
        <v>1114</v>
      </c>
      <c r="B55" s="197">
        <v>2010506</v>
      </c>
      <c r="C55" s="197" t="s">
        <v>1149</v>
      </c>
      <c r="D55" s="204"/>
    </row>
    <row r="56" spans="1:4" ht="15.75">
      <c r="A56" s="199" t="s">
        <v>1114</v>
      </c>
      <c r="B56" s="197">
        <v>2010507</v>
      </c>
      <c r="C56" s="200" t="s">
        <v>1150</v>
      </c>
      <c r="D56" s="201">
        <v>40</v>
      </c>
    </row>
    <row r="57" spans="1:4" ht="15.75">
      <c r="A57" s="199" t="s">
        <v>1114</v>
      </c>
      <c r="B57" s="197">
        <v>2010508</v>
      </c>
      <c r="C57" s="197" t="s">
        <v>1151</v>
      </c>
      <c r="D57" s="204"/>
    </row>
    <row r="58" spans="1:4" ht="15.75">
      <c r="A58" s="199" t="s">
        <v>1114</v>
      </c>
      <c r="B58" s="197">
        <v>2010550</v>
      </c>
      <c r="C58" s="197" t="s">
        <v>1124</v>
      </c>
      <c r="D58" s="204"/>
    </row>
    <row r="59" spans="1:4" ht="15.75">
      <c r="A59" s="199" t="s">
        <v>1114</v>
      </c>
      <c r="B59" s="197">
        <v>2010599</v>
      </c>
      <c r="C59" s="197" t="s">
        <v>1152</v>
      </c>
      <c r="D59" s="204"/>
    </row>
    <row r="60" spans="1:4" ht="15.75">
      <c r="A60" s="198" t="s">
        <v>1112</v>
      </c>
      <c r="B60" s="197">
        <v>20106</v>
      </c>
      <c r="C60" s="194" t="s">
        <v>1153</v>
      </c>
      <c r="D60" s="195">
        <f>SUM(D61:D70)</f>
        <v>2034.27</v>
      </c>
    </row>
    <row r="61" spans="1:4" ht="15.75">
      <c r="A61" s="199" t="s">
        <v>1114</v>
      </c>
      <c r="B61" s="197">
        <v>2010601</v>
      </c>
      <c r="C61" s="200" t="s">
        <v>1115</v>
      </c>
      <c r="D61" s="201">
        <f>1737+0.27</f>
        <v>1737.27</v>
      </c>
    </row>
    <row r="62" spans="1:4" ht="15.75">
      <c r="A62" s="199" t="s">
        <v>1114</v>
      </c>
      <c r="B62" s="197">
        <v>2010602</v>
      </c>
      <c r="C62" s="200" t="s">
        <v>1116</v>
      </c>
      <c r="D62" s="201">
        <v>50</v>
      </c>
    </row>
    <row r="63" spans="1:4" ht="15.75">
      <c r="A63" s="199" t="s">
        <v>1114</v>
      </c>
      <c r="B63" s="197">
        <v>2010603</v>
      </c>
      <c r="C63" s="197" t="s">
        <v>1117</v>
      </c>
      <c r="D63" s="204"/>
    </row>
    <row r="64" spans="1:4" ht="15.75">
      <c r="A64" s="199" t="s">
        <v>1114</v>
      </c>
      <c r="B64" s="197">
        <v>2010604</v>
      </c>
      <c r="C64" s="200" t="s">
        <v>1154</v>
      </c>
      <c r="D64" s="201">
        <v>167</v>
      </c>
    </row>
    <row r="65" spans="1:4" ht="15.75">
      <c r="A65" s="199" t="s">
        <v>1114</v>
      </c>
      <c r="B65" s="197">
        <v>2010605</v>
      </c>
      <c r="C65" s="197" t="s">
        <v>1155</v>
      </c>
      <c r="D65" s="204"/>
    </row>
    <row r="66" spans="1:4" ht="15.75">
      <c r="A66" s="199" t="s">
        <v>1114</v>
      </c>
      <c r="B66" s="197">
        <v>2010606</v>
      </c>
      <c r="C66" s="197" t="s">
        <v>1156</v>
      </c>
      <c r="D66" s="204"/>
    </row>
    <row r="67" spans="1:4" ht="15.75">
      <c r="A67" s="199" t="s">
        <v>1114</v>
      </c>
      <c r="B67" s="197">
        <v>2010607</v>
      </c>
      <c r="C67" s="197" t="s">
        <v>1157</v>
      </c>
      <c r="D67" s="204"/>
    </row>
    <row r="68" spans="1:4" ht="15.75">
      <c r="A68" s="199" t="s">
        <v>1114</v>
      </c>
      <c r="B68" s="197">
        <v>2010608</v>
      </c>
      <c r="C68" s="200" t="s">
        <v>1158</v>
      </c>
      <c r="D68" s="201">
        <v>80</v>
      </c>
    </row>
    <row r="69" spans="1:4" ht="15.75">
      <c r="A69" s="199" t="s">
        <v>1114</v>
      </c>
      <c r="B69" s="197">
        <v>2010650</v>
      </c>
      <c r="C69" s="197" t="s">
        <v>1124</v>
      </c>
      <c r="D69" s="204"/>
    </row>
    <row r="70" spans="1:4" ht="15.75">
      <c r="A70" s="199" t="s">
        <v>1114</v>
      </c>
      <c r="B70" s="197">
        <v>2010699</v>
      </c>
      <c r="C70" s="197" t="s">
        <v>1159</v>
      </c>
      <c r="D70" s="204"/>
    </row>
    <row r="71" spans="1:4" ht="15.75">
      <c r="A71" s="198" t="s">
        <v>1112</v>
      </c>
      <c r="B71" s="197">
        <v>20107</v>
      </c>
      <c r="C71" s="194" t="s">
        <v>1160</v>
      </c>
      <c r="D71" s="195">
        <f>SUM(D72:D78)</f>
        <v>3000</v>
      </c>
    </row>
    <row r="72" spans="1:4" ht="15.75">
      <c r="A72" s="199" t="s">
        <v>1114</v>
      </c>
      <c r="B72" s="197">
        <v>2010701</v>
      </c>
      <c r="C72" s="197" t="s">
        <v>1161</v>
      </c>
      <c r="D72" s="204"/>
    </row>
    <row r="73" spans="1:4" ht="15.75">
      <c r="A73" s="199" t="s">
        <v>1114</v>
      </c>
      <c r="B73" s="197">
        <v>2010702</v>
      </c>
      <c r="C73" s="197" t="s">
        <v>1162</v>
      </c>
      <c r="D73" s="204"/>
    </row>
    <row r="74" spans="1:4" ht="15.75">
      <c r="A74" s="199" t="s">
        <v>1114</v>
      </c>
      <c r="B74" s="197">
        <v>2010703</v>
      </c>
      <c r="C74" s="197" t="s">
        <v>1117</v>
      </c>
      <c r="D74" s="204"/>
    </row>
    <row r="75" spans="1:4" ht="15.75">
      <c r="A75" s="199" t="s">
        <v>1114</v>
      </c>
      <c r="B75" s="197">
        <v>2010709</v>
      </c>
      <c r="C75" s="197" t="s">
        <v>1157</v>
      </c>
      <c r="D75" s="204"/>
    </row>
    <row r="76" spans="1:4" ht="15.75">
      <c r="A76" s="199" t="s">
        <v>1114</v>
      </c>
      <c r="B76" s="197">
        <v>2010710</v>
      </c>
      <c r="C76" s="197" t="s">
        <v>1163</v>
      </c>
      <c r="D76" s="204"/>
    </row>
    <row r="77" spans="1:4" ht="15.75">
      <c r="A77" s="199" t="s">
        <v>1114</v>
      </c>
      <c r="B77" s="197">
        <v>2010750</v>
      </c>
      <c r="C77" s="197" t="s">
        <v>1124</v>
      </c>
      <c r="D77" s="204"/>
    </row>
    <row r="78" spans="1:4" ht="15.75">
      <c r="A78" s="199" t="s">
        <v>1114</v>
      </c>
      <c r="B78" s="197">
        <v>2010799</v>
      </c>
      <c r="C78" s="200" t="s">
        <v>1164</v>
      </c>
      <c r="D78" s="201">
        <v>3000</v>
      </c>
    </row>
    <row r="79" spans="1:4" ht="15.75">
      <c r="A79" s="198" t="s">
        <v>1112</v>
      </c>
      <c r="B79" s="197">
        <v>20108</v>
      </c>
      <c r="C79" s="194" t="s">
        <v>1165</v>
      </c>
      <c r="D79" s="195">
        <f>SUM(D80:D87)</f>
        <v>756.46</v>
      </c>
    </row>
    <row r="80" spans="1:4" ht="15.75">
      <c r="A80" s="199" t="s">
        <v>1114</v>
      </c>
      <c r="B80" s="197">
        <v>2010801</v>
      </c>
      <c r="C80" s="200" t="s">
        <v>1115</v>
      </c>
      <c r="D80" s="201">
        <f>616+0.46</f>
        <v>616.46</v>
      </c>
    </row>
    <row r="81" spans="1:4" ht="15.75">
      <c r="A81" s="199" t="s">
        <v>1114</v>
      </c>
      <c r="B81" s="197">
        <v>2010802</v>
      </c>
      <c r="C81" s="200" t="s">
        <v>1116</v>
      </c>
      <c r="D81" s="201">
        <v>125</v>
      </c>
    </row>
    <row r="82" spans="1:4" ht="15.75">
      <c r="A82" s="199" t="s">
        <v>1114</v>
      </c>
      <c r="B82" s="197">
        <v>2010803</v>
      </c>
      <c r="C82" s="197" t="s">
        <v>1117</v>
      </c>
      <c r="D82" s="204"/>
    </row>
    <row r="83" spans="1:4" ht="15.75">
      <c r="A83" s="199" t="s">
        <v>1114</v>
      </c>
      <c r="B83" s="197">
        <v>2010804</v>
      </c>
      <c r="C83" s="197" t="s">
        <v>1166</v>
      </c>
      <c r="D83" s="204"/>
    </row>
    <row r="84" spans="1:4" ht="15.75">
      <c r="A84" s="199" t="s">
        <v>1114</v>
      </c>
      <c r="B84" s="197">
        <v>2010805</v>
      </c>
      <c r="C84" s="197" t="s">
        <v>1167</v>
      </c>
      <c r="D84" s="204"/>
    </row>
    <row r="85" spans="1:4" ht="15.75">
      <c r="A85" s="199" t="s">
        <v>1114</v>
      </c>
      <c r="B85" s="197">
        <v>2010806</v>
      </c>
      <c r="C85" s="197" t="s">
        <v>1157</v>
      </c>
      <c r="D85" s="204"/>
    </row>
    <row r="86" spans="1:4" ht="15.75">
      <c r="A86" s="199" t="s">
        <v>1114</v>
      </c>
      <c r="B86" s="197">
        <v>2010850</v>
      </c>
      <c r="C86" s="197" t="s">
        <v>1124</v>
      </c>
      <c r="D86" s="204"/>
    </row>
    <row r="87" spans="1:4" ht="15.75">
      <c r="A87" s="199" t="s">
        <v>1114</v>
      </c>
      <c r="B87" s="197">
        <v>2010899</v>
      </c>
      <c r="C87" s="200" t="s">
        <v>1168</v>
      </c>
      <c r="D87" s="201">
        <v>15</v>
      </c>
    </row>
    <row r="88" spans="1:4" ht="15.75">
      <c r="A88" s="198" t="s">
        <v>1112</v>
      </c>
      <c r="B88" s="197">
        <v>20109</v>
      </c>
      <c r="C88" s="207" t="s">
        <v>1169</v>
      </c>
      <c r="D88" s="195">
        <f>SUM(D89:D100)</f>
        <v>0</v>
      </c>
    </row>
    <row r="89" spans="1:4" ht="15.75">
      <c r="A89" s="199" t="s">
        <v>1114</v>
      </c>
      <c r="B89" s="197">
        <v>2010901</v>
      </c>
      <c r="C89" s="197" t="s">
        <v>1161</v>
      </c>
      <c r="D89" s="204"/>
    </row>
    <row r="90" spans="1:4" ht="15.75">
      <c r="A90" s="199" t="s">
        <v>1114</v>
      </c>
      <c r="B90" s="197">
        <v>2010902</v>
      </c>
      <c r="C90" s="197" t="s">
        <v>1162</v>
      </c>
      <c r="D90" s="204"/>
    </row>
    <row r="91" spans="1:4" ht="15.75">
      <c r="A91" s="199" t="s">
        <v>1114</v>
      </c>
      <c r="B91" s="197">
        <v>2010903</v>
      </c>
      <c r="C91" s="197" t="s">
        <v>1117</v>
      </c>
      <c r="D91" s="204"/>
    </row>
    <row r="92" spans="1:4" ht="15.75">
      <c r="A92" s="199" t="s">
        <v>1114</v>
      </c>
      <c r="B92" s="197">
        <v>2010905</v>
      </c>
      <c r="C92" s="197" t="s">
        <v>1170</v>
      </c>
      <c r="D92" s="204"/>
    </row>
    <row r="93" spans="1:4" ht="15.75">
      <c r="A93" s="199" t="s">
        <v>1114</v>
      </c>
      <c r="B93" s="197">
        <v>2010907</v>
      </c>
      <c r="C93" s="197" t="s">
        <v>1171</v>
      </c>
      <c r="D93" s="204"/>
    </row>
    <row r="94" spans="1:4" ht="15.75">
      <c r="A94" s="199" t="s">
        <v>1114</v>
      </c>
      <c r="B94" s="197">
        <v>2010908</v>
      </c>
      <c r="C94" s="197" t="s">
        <v>1157</v>
      </c>
      <c r="D94" s="204"/>
    </row>
    <row r="95" spans="1:4" ht="15.75">
      <c r="A95" s="199" t="s">
        <v>1114</v>
      </c>
      <c r="B95" s="197">
        <v>2010909</v>
      </c>
      <c r="C95" s="197" t="s">
        <v>1172</v>
      </c>
      <c r="D95" s="204"/>
    </row>
    <row r="96" spans="1:4" ht="15.75">
      <c r="A96" s="199" t="s">
        <v>1114</v>
      </c>
      <c r="B96" s="197">
        <v>2010910</v>
      </c>
      <c r="C96" s="197" t="s">
        <v>1173</v>
      </c>
      <c r="D96" s="204"/>
    </row>
    <row r="97" spans="1:4" ht="15.75">
      <c r="A97" s="199" t="s">
        <v>1114</v>
      </c>
      <c r="B97" s="197">
        <v>2010911</v>
      </c>
      <c r="C97" s="197" t="s">
        <v>1174</v>
      </c>
      <c r="D97" s="204"/>
    </row>
    <row r="98" spans="1:4" ht="15.75">
      <c r="A98" s="199" t="s">
        <v>1114</v>
      </c>
      <c r="B98" s="197">
        <v>2010912</v>
      </c>
      <c r="C98" s="197" t="s">
        <v>1175</v>
      </c>
      <c r="D98" s="204"/>
    </row>
    <row r="99" spans="1:4" ht="15.75">
      <c r="A99" s="199" t="s">
        <v>1114</v>
      </c>
      <c r="B99" s="197">
        <v>2010950</v>
      </c>
      <c r="C99" s="197" t="s">
        <v>1124</v>
      </c>
      <c r="D99" s="204"/>
    </row>
    <row r="100" spans="1:4" ht="15.75">
      <c r="A100" s="199" t="s">
        <v>1114</v>
      </c>
      <c r="B100" s="197">
        <v>2010999</v>
      </c>
      <c r="C100" s="197" t="s">
        <v>1176</v>
      </c>
      <c r="D100" s="204"/>
    </row>
    <row r="101" spans="1:4" ht="15.75">
      <c r="A101" s="198" t="s">
        <v>1112</v>
      </c>
      <c r="B101" s="197">
        <v>20111</v>
      </c>
      <c r="C101" s="194" t="s">
        <v>1177</v>
      </c>
      <c r="D101" s="195">
        <f>SUM(D102:D109)</f>
        <v>2510.74</v>
      </c>
    </row>
    <row r="102" spans="1:4" ht="15.75">
      <c r="A102" s="199" t="s">
        <v>1114</v>
      </c>
      <c r="B102" s="197">
        <v>2011101</v>
      </c>
      <c r="C102" s="200" t="s">
        <v>1115</v>
      </c>
      <c r="D102" s="201">
        <f>1955-0.26</f>
        <v>1954.74</v>
      </c>
    </row>
    <row r="103" spans="1:4" ht="15.75">
      <c r="A103" s="199" t="s">
        <v>1114</v>
      </c>
      <c r="B103" s="197">
        <v>2011102</v>
      </c>
      <c r="C103" s="200" t="s">
        <v>1116</v>
      </c>
      <c r="D103" s="201">
        <v>66</v>
      </c>
    </row>
    <row r="104" spans="1:4" ht="15.75">
      <c r="A104" s="199" t="s">
        <v>1114</v>
      </c>
      <c r="B104" s="197">
        <v>2011103</v>
      </c>
      <c r="C104" s="197" t="s">
        <v>1117</v>
      </c>
      <c r="D104" s="204"/>
    </row>
    <row r="105" spans="1:4" ht="15.75">
      <c r="A105" s="199" t="s">
        <v>1114</v>
      </c>
      <c r="B105" s="197">
        <v>2011104</v>
      </c>
      <c r="C105" s="200" t="s">
        <v>1178</v>
      </c>
      <c r="D105" s="201">
        <v>150</v>
      </c>
    </row>
    <row r="106" spans="1:4" ht="15.75">
      <c r="A106" s="199" t="s">
        <v>1114</v>
      </c>
      <c r="B106" s="197">
        <v>2011105</v>
      </c>
      <c r="C106" s="200" t="s">
        <v>1179</v>
      </c>
      <c r="D106" s="201">
        <v>220</v>
      </c>
    </row>
    <row r="107" spans="1:4" ht="15.75">
      <c r="A107" s="199" t="s">
        <v>1114</v>
      </c>
      <c r="B107" s="197">
        <v>2011106</v>
      </c>
      <c r="C107" s="200" t="s">
        <v>1180</v>
      </c>
      <c r="D107" s="201">
        <v>120</v>
      </c>
    </row>
    <row r="108" spans="1:4" ht="15.75">
      <c r="A108" s="199" t="s">
        <v>1114</v>
      </c>
      <c r="B108" s="197">
        <v>2011150</v>
      </c>
      <c r="C108" s="197" t="s">
        <v>1124</v>
      </c>
      <c r="D108" s="204"/>
    </row>
    <row r="109" spans="1:4" ht="15.75">
      <c r="A109" s="199" t="s">
        <v>1114</v>
      </c>
      <c r="B109" s="197">
        <v>2011199</v>
      </c>
      <c r="C109" s="197" t="s">
        <v>1181</v>
      </c>
      <c r="D109" s="204"/>
    </row>
    <row r="110" spans="1:4" ht="15.75">
      <c r="A110" s="198" t="s">
        <v>1112</v>
      </c>
      <c r="B110" s="197">
        <v>20113</v>
      </c>
      <c r="C110" s="194" t="s">
        <v>1182</v>
      </c>
      <c r="D110" s="195">
        <f>SUM(D111:D120)</f>
        <v>2844.98</v>
      </c>
    </row>
    <row r="111" spans="1:4" ht="15.75">
      <c r="A111" s="199" t="s">
        <v>1114</v>
      </c>
      <c r="B111" s="197">
        <v>2011301</v>
      </c>
      <c r="C111" s="200" t="s">
        <v>1115</v>
      </c>
      <c r="D111" s="201">
        <f>2800-0.02</f>
        <v>2799.98</v>
      </c>
    </row>
    <row r="112" spans="1:4" ht="15.75">
      <c r="A112" s="199" t="s">
        <v>1114</v>
      </c>
      <c r="B112" s="197">
        <v>2011302</v>
      </c>
      <c r="C112" s="197" t="s">
        <v>1162</v>
      </c>
      <c r="D112" s="204"/>
    </row>
    <row r="113" spans="1:4" ht="15.75">
      <c r="A113" s="199" t="s">
        <v>1114</v>
      </c>
      <c r="B113" s="197">
        <v>2011303</v>
      </c>
      <c r="C113" s="197" t="s">
        <v>1117</v>
      </c>
      <c r="D113" s="204"/>
    </row>
    <row r="114" spans="1:4" ht="15.75">
      <c r="A114" s="199" t="s">
        <v>1114</v>
      </c>
      <c r="B114" s="197">
        <v>2011304</v>
      </c>
      <c r="C114" s="197" t="s">
        <v>1183</v>
      </c>
      <c r="D114" s="204"/>
    </row>
    <row r="115" spans="1:4" ht="15.75">
      <c r="A115" s="199" t="s">
        <v>1114</v>
      </c>
      <c r="B115" s="197">
        <v>2011305</v>
      </c>
      <c r="C115" s="197" t="s">
        <v>1184</v>
      </c>
      <c r="D115" s="204"/>
    </row>
    <row r="116" spans="1:4" ht="15.75">
      <c r="A116" s="199" t="s">
        <v>1114</v>
      </c>
      <c r="B116" s="197">
        <v>2011306</v>
      </c>
      <c r="C116" s="197" t="s">
        <v>1185</v>
      </c>
      <c r="D116" s="204"/>
    </row>
    <row r="117" spans="1:4" ht="15.75">
      <c r="A117" s="199" t="s">
        <v>1114</v>
      </c>
      <c r="B117" s="197">
        <v>2011307</v>
      </c>
      <c r="C117" s="197" t="s">
        <v>1186</v>
      </c>
      <c r="D117" s="204"/>
    </row>
    <row r="118" spans="1:4" ht="15.75">
      <c r="A118" s="199" t="s">
        <v>1114</v>
      </c>
      <c r="B118" s="197">
        <v>2011308</v>
      </c>
      <c r="C118" s="200" t="s">
        <v>1187</v>
      </c>
      <c r="D118" s="201">
        <v>45</v>
      </c>
    </row>
    <row r="119" spans="1:4" ht="15.75">
      <c r="A119" s="199" t="s">
        <v>1114</v>
      </c>
      <c r="B119" s="197">
        <v>2011350</v>
      </c>
      <c r="C119" s="197" t="s">
        <v>1124</v>
      </c>
      <c r="D119" s="204"/>
    </row>
    <row r="120" spans="1:4" ht="15.75">
      <c r="A120" s="199" t="s">
        <v>1114</v>
      </c>
      <c r="B120" s="197">
        <v>2011399</v>
      </c>
      <c r="C120" s="197" t="s">
        <v>1188</v>
      </c>
      <c r="D120" s="204"/>
    </row>
    <row r="121" spans="1:4" ht="15.75">
      <c r="A121" s="198" t="s">
        <v>1112</v>
      </c>
      <c r="B121" s="197">
        <v>20114</v>
      </c>
      <c r="C121" s="207" t="s">
        <v>1189</v>
      </c>
      <c r="D121" s="195">
        <f>SUM(D122:D132)</f>
        <v>0</v>
      </c>
    </row>
    <row r="122" spans="1:4" ht="15.75">
      <c r="A122" s="199" t="s">
        <v>1114</v>
      </c>
      <c r="B122" s="197">
        <v>2011401</v>
      </c>
      <c r="C122" s="197" t="s">
        <v>1161</v>
      </c>
      <c r="D122" s="204"/>
    </row>
    <row r="123" spans="1:4" ht="15.75">
      <c r="A123" s="199" t="s">
        <v>1114</v>
      </c>
      <c r="B123" s="197">
        <v>2011402</v>
      </c>
      <c r="C123" s="197" t="s">
        <v>1162</v>
      </c>
      <c r="D123" s="204"/>
    </row>
    <row r="124" spans="1:4" ht="15.75">
      <c r="A124" s="199" t="s">
        <v>1114</v>
      </c>
      <c r="B124" s="197">
        <v>2011403</v>
      </c>
      <c r="C124" s="197" t="s">
        <v>1117</v>
      </c>
      <c r="D124" s="204"/>
    </row>
    <row r="125" spans="1:4" ht="15.75">
      <c r="A125" s="199" t="s">
        <v>1114</v>
      </c>
      <c r="B125" s="197">
        <v>2011404</v>
      </c>
      <c r="C125" s="197" t="s">
        <v>1190</v>
      </c>
      <c r="D125" s="204"/>
    </row>
    <row r="126" spans="1:4" ht="15.75">
      <c r="A126" s="199" t="s">
        <v>1114</v>
      </c>
      <c r="B126" s="197">
        <v>2011405</v>
      </c>
      <c r="C126" s="197" t="s">
        <v>1191</v>
      </c>
      <c r="D126" s="204"/>
    </row>
    <row r="127" spans="1:4" ht="15.75">
      <c r="A127" s="199" t="s">
        <v>1114</v>
      </c>
      <c r="B127" s="197">
        <v>2011408</v>
      </c>
      <c r="C127" s="197" t="s">
        <v>1192</v>
      </c>
      <c r="D127" s="204"/>
    </row>
    <row r="128" spans="1:4" ht="15.75">
      <c r="A128" s="199" t="s">
        <v>1114</v>
      </c>
      <c r="B128" s="197">
        <v>2011409</v>
      </c>
      <c r="C128" s="197" t="s">
        <v>1193</v>
      </c>
      <c r="D128" s="204"/>
    </row>
    <row r="129" spans="1:4" ht="15.75">
      <c r="A129" s="199" t="s">
        <v>1114</v>
      </c>
      <c r="B129" s="197">
        <v>2011410</v>
      </c>
      <c r="C129" s="197" t="s">
        <v>1194</v>
      </c>
      <c r="D129" s="204"/>
    </row>
    <row r="130" spans="1:4" ht="15.75">
      <c r="A130" s="199" t="s">
        <v>1114</v>
      </c>
      <c r="B130" s="197">
        <v>2011411</v>
      </c>
      <c r="C130" s="197" t="s">
        <v>1195</v>
      </c>
      <c r="D130" s="204"/>
    </row>
    <row r="131" spans="1:4" ht="15.75">
      <c r="A131" s="199" t="s">
        <v>1114</v>
      </c>
      <c r="B131" s="197">
        <v>2011450</v>
      </c>
      <c r="C131" s="197" t="s">
        <v>1124</v>
      </c>
      <c r="D131" s="204"/>
    </row>
    <row r="132" spans="1:4" ht="15.75">
      <c r="A132" s="199" t="s">
        <v>1114</v>
      </c>
      <c r="B132" s="197">
        <v>2011499</v>
      </c>
      <c r="C132" s="197" t="s">
        <v>1196</v>
      </c>
      <c r="D132" s="204"/>
    </row>
    <row r="133" spans="1:4" ht="15.75">
      <c r="A133" s="198" t="s">
        <v>1112</v>
      </c>
      <c r="B133" s="197">
        <v>20123</v>
      </c>
      <c r="C133" s="207" t="s">
        <v>1197</v>
      </c>
      <c r="D133" s="195">
        <f>SUM(D134:D139)</f>
        <v>0</v>
      </c>
    </row>
    <row r="134" spans="1:4" ht="15.75">
      <c r="A134" s="199" t="s">
        <v>1114</v>
      </c>
      <c r="B134" s="197">
        <v>2012301</v>
      </c>
      <c r="C134" s="197" t="s">
        <v>1161</v>
      </c>
      <c r="D134" s="204"/>
    </row>
    <row r="135" spans="1:4" ht="15.75">
      <c r="A135" s="199" t="s">
        <v>1114</v>
      </c>
      <c r="B135" s="197">
        <v>2012302</v>
      </c>
      <c r="C135" s="197" t="s">
        <v>1162</v>
      </c>
      <c r="D135" s="204"/>
    </row>
    <row r="136" spans="1:4" ht="15.75">
      <c r="A136" s="199" t="s">
        <v>1114</v>
      </c>
      <c r="B136" s="197">
        <v>2012303</v>
      </c>
      <c r="C136" s="197" t="s">
        <v>1117</v>
      </c>
      <c r="D136" s="204"/>
    </row>
    <row r="137" spans="1:4" ht="15.75">
      <c r="A137" s="199" t="s">
        <v>1114</v>
      </c>
      <c r="B137" s="197">
        <v>2012304</v>
      </c>
      <c r="C137" s="197" t="s">
        <v>1198</v>
      </c>
      <c r="D137" s="204"/>
    </row>
    <row r="138" spans="1:4" ht="15.75">
      <c r="A138" s="199" t="s">
        <v>1114</v>
      </c>
      <c r="B138" s="197">
        <v>2012350</v>
      </c>
      <c r="C138" s="197" t="s">
        <v>1124</v>
      </c>
      <c r="D138" s="204"/>
    </row>
    <row r="139" spans="1:4" ht="15.75">
      <c r="A139" s="199" t="s">
        <v>1114</v>
      </c>
      <c r="B139" s="197">
        <v>2012399</v>
      </c>
      <c r="C139" s="197" t="s">
        <v>1199</v>
      </c>
      <c r="D139" s="204"/>
    </row>
    <row r="140" spans="1:4" ht="15.75">
      <c r="A140" s="198" t="s">
        <v>1112</v>
      </c>
      <c r="B140" s="197">
        <v>20125</v>
      </c>
      <c r="C140" s="207" t="s">
        <v>1200</v>
      </c>
      <c r="D140" s="195">
        <f>SUM(D141:D147)</f>
        <v>0</v>
      </c>
    </row>
    <row r="141" spans="1:4" ht="15.75">
      <c r="A141" s="199" t="s">
        <v>1114</v>
      </c>
      <c r="B141" s="197">
        <v>2012501</v>
      </c>
      <c r="C141" s="197" t="s">
        <v>1161</v>
      </c>
      <c r="D141" s="204"/>
    </row>
    <row r="142" spans="1:4" ht="15.75">
      <c r="A142" s="199" t="s">
        <v>1114</v>
      </c>
      <c r="B142" s="197">
        <v>2012502</v>
      </c>
      <c r="C142" s="197" t="s">
        <v>1162</v>
      </c>
      <c r="D142" s="204"/>
    </row>
    <row r="143" spans="1:4" ht="15.75">
      <c r="A143" s="199" t="s">
        <v>1114</v>
      </c>
      <c r="B143" s="197">
        <v>2012503</v>
      </c>
      <c r="C143" s="197" t="s">
        <v>1117</v>
      </c>
      <c r="D143" s="204"/>
    </row>
    <row r="144" spans="1:4" ht="15.75">
      <c r="A144" s="199" t="s">
        <v>1114</v>
      </c>
      <c r="B144" s="197">
        <v>2012504</v>
      </c>
      <c r="C144" s="197" t="s">
        <v>1201</v>
      </c>
      <c r="D144" s="204"/>
    </row>
    <row r="145" spans="1:4" ht="15.75">
      <c r="A145" s="199" t="s">
        <v>1114</v>
      </c>
      <c r="B145" s="197">
        <v>2012505</v>
      </c>
      <c r="C145" s="197" t="s">
        <v>1202</v>
      </c>
      <c r="D145" s="204"/>
    </row>
    <row r="146" spans="1:4" ht="15.75">
      <c r="A146" s="199" t="s">
        <v>1114</v>
      </c>
      <c r="B146" s="197">
        <v>2012550</v>
      </c>
      <c r="C146" s="197" t="s">
        <v>1124</v>
      </c>
      <c r="D146" s="204"/>
    </row>
    <row r="147" spans="1:4" ht="15.75">
      <c r="A147" s="199" t="s">
        <v>1114</v>
      </c>
      <c r="B147" s="197">
        <v>2012599</v>
      </c>
      <c r="C147" s="197" t="s">
        <v>1203</v>
      </c>
      <c r="D147" s="204"/>
    </row>
    <row r="148" spans="1:4" ht="15.75">
      <c r="A148" s="198" t="s">
        <v>1112</v>
      </c>
      <c r="B148" s="197">
        <v>20126</v>
      </c>
      <c r="C148" s="194" t="s">
        <v>1204</v>
      </c>
      <c r="D148" s="195">
        <f>SUM(D149:D153)</f>
        <v>195.88</v>
      </c>
    </row>
    <row r="149" spans="1:4" ht="15.75">
      <c r="A149" s="199" t="s">
        <v>1114</v>
      </c>
      <c r="B149" s="197">
        <v>2012601</v>
      </c>
      <c r="C149" s="200" t="s">
        <v>1115</v>
      </c>
      <c r="D149" s="201">
        <f>77-0.12</f>
        <v>76.88</v>
      </c>
    </row>
    <row r="150" spans="1:4" ht="15.75">
      <c r="A150" s="199" t="s">
        <v>1114</v>
      </c>
      <c r="B150" s="197">
        <v>2012602</v>
      </c>
      <c r="C150" s="197" t="s">
        <v>1162</v>
      </c>
      <c r="D150" s="204"/>
    </row>
    <row r="151" spans="1:4" ht="15.75">
      <c r="A151" s="199" t="s">
        <v>1114</v>
      </c>
      <c r="B151" s="197">
        <v>2012603</v>
      </c>
      <c r="C151" s="197" t="s">
        <v>1117</v>
      </c>
      <c r="D151" s="204"/>
    </row>
    <row r="152" spans="1:4" ht="15.75">
      <c r="A152" s="199" t="s">
        <v>1114</v>
      </c>
      <c r="B152" s="197">
        <v>2012604</v>
      </c>
      <c r="C152" s="200" t="s">
        <v>1205</v>
      </c>
      <c r="D152" s="201">
        <v>119</v>
      </c>
    </row>
    <row r="153" spans="1:4" ht="15.75">
      <c r="A153" s="199" t="s">
        <v>1114</v>
      </c>
      <c r="B153" s="197">
        <v>2012699</v>
      </c>
      <c r="C153" s="197" t="s">
        <v>1206</v>
      </c>
      <c r="D153" s="204"/>
    </row>
    <row r="154" spans="1:4" ht="15.75">
      <c r="A154" s="198" t="s">
        <v>1112</v>
      </c>
      <c r="B154" s="197">
        <v>20128</v>
      </c>
      <c r="C154" s="194" t="s">
        <v>1207</v>
      </c>
      <c r="D154" s="195">
        <f>SUM(D155:D160)</f>
        <v>98.43</v>
      </c>
    </row>
    <row r="155" spans="1:4" ht="15.75">
      <c r="A155" s="199" t="s">
        <v>1114</v>
      </c>
      <c r="B155" s="197">
        <v>2012801</v>
      </c>
      <c r="C155" s="200" t="s">
        <v>1115</v>
      </c>
      <c r="D155" s="201">
        <f>72-0.57</f>
        <v>71.43</v>
      </c>
    </row>
    <row r="156" spans="1:4" ht="15.75">
      <c r="A156" s="199" t="s">
        <v>1114</v>
      </c>
      <c r="B156" s="197">
        <v>2012802</v>
      </c>
      <c r="C156" s="200" t="s">
        <v>1116</v>
      </c>
      <c r="D156" s="201">
        <v>27</v>
      </c>
    </row>
    <row r="157" spans="1:4" ht="15.75">
      <c r="A157" s="199" t="s">
        <v>1114</v>
      </c>
      <c r="B157" s="197">
        <v>2012803</v>
      </c>
      <c r="C157" s="197" t="s">
        <v>1117</v>
      </c>
      <c r="D157" s="204"/>
    </row>
    <row r="158" spans="1:4" ht="15.75">
      <c r="A158" s="199" t="s">
        <v>1114</v>
      </c>
      <c r="B158" s="197">
        <v>2012804</v>
      </c>
      <c r="C158" s="197" t="s">
        <v>1208</v>
      </c>
      <c r="D158" s="204"/>
    </row>
    <row r="159" spans="1:4" ht="15.75">
      <c r="A159" s="199" t="s">
        <v>1114</v>
      </c>
      <c r="B159" s="197">
        <v>2012850</v>
      </c>
      <c r="C159" s="197" t="s">
        <v>1124</v>
      </c>
      <c r="D159" s="204"/>
    </row>
    <row r="160" spans="1:4" ht="15.75">
      <c r="A160" s="199" t="s">
        <v>1114</v>
      </c>
      <c r="B160" s="197">
        <v>2012899</v>
      </c>
      <c r="C160" s="197" t="s">
        <v>1209</v>
      </c>
      <c r="D160" s="204"/>
    </row>
    <row r="161" spans="1:4" ht="15.75">
      <c r="A161" s="198" t="s">
        <v>1112</v>
      </c>
      <c r="B161" s="197">
        <v>20129</v>
      </c>
      <c r="C161" s="194" t="s">
        <v>1210</v>
      </c>
      <c r="D161" s="195">
        <f>SUM(D162:D167)</f>
        <v>302.25</v>
      </c>
    </row>
    <row r="162" spans="1:4" ht="15.75">
      <c r="A162" s="199" t="s">
        <v>1114</v>
      </c>
      <c r="B162" s="197">
        <v>2012901</v>
      </c>
      <c r="C162" s="200" t="s">
        <v>1115</v>
      </c>
      <c r="D162" s="201">
        <f>245+0.25</f>
        <v>245.25</v>
      </c>
    </row>
    <row r="163" spans="1:4" ht="15.75">
      <c r="A163" s="199" t="s">
        <v>1114</v>
      </c>
      <c r="B163" s="197">
        <v>2012902</v>
      </c>
      <c r="C163" s="197" t="s">
        <v>1162</v>
      </c>
      <c r="D163" s="204"/>
    </row>
    <row r="164" spans="1:4" ht="15.75">
      <c r="A164" s="199" t="s">
        <v>1114</v>
      </c>
      <c r="B164" s="197">
        <v>2012903</v>
      </c>
      <c r="C164" s="197" t="s">
        <v>1117</v>
      </c>
      <c r="D164" s="204"/>
    </row>
    <row r="165" spans="1:4" ht="15.75">
      <c r="A165" s="199" t="s">
        <v>1114</v>
      </c>
      <c r="B165" s="197">
        <v>2012906</v>
      </c>
      <c r="C165" s="197" t="s">
        <v>1211</v>
      </c>
      <c r="D165" s="204"/>
    </row>
    <row r="166" spans="1:4" ht="15.75">
      <c r="A166" s="199" t="s">
        <v>1114</v>
      </c>
      <c r="B166" s="197">
        <v>2012950</v>
      </c>
      <c r="C166" s="197" t="s">
        <v>1124</v>
      </c>
      <c r="D166" s="204"/>
    </row>
    <row r="167" spans="1:4" ht="15.75">
      <c r="A167" s="199" t="s">
        <v>1114</v>
      </c>
      <c r="B167" s="197">
        <v>2012999</v>
      </c>
      <c r="C167" s="200" t="s">
        <v>1212</v>
      </c>
      <c r="D167" s="201">
        <v>57</v>
      </c>
    </row>
    <row r="168" spans="1:4" ht="15.75">
      <c r="A168" s="198" t="s">
        <v>1112</v>
      </c>
      <c r="B168" s="197">
        <v>20131</v>
      </c>
      <c r="C168" s="194" t="s">
        <v>1213</v>
      </c>
      <c r="D168" s="195">
        <f>SUM(D169:D174)</f>
        <v>1683.13</v>
      </c>
    </row>
    <row r="169" spans="1:4" ht="15.75">
      <c r="A169" s="199" t="s">
        <v>1114</v>
      </c>
      <c r="B169" s="197">
        <v>2013101</v>
      </c>
      <c r="C169" s="200" t="s">
        <v>1115</v>
      </c>
      <c r="D169" s="201">
        <f>970+0.13</f>
        <v>970.13</v>
      </c>
    </row>
    <row r="170" spans="1:4" ht="15.75">
      <c r="A170" s="199" t="s">
        <v>1114</v>
      </c>
      <c r="B170" s="197">
        <v>2013102</v>
      </c>
      <c r="C170" s="200" t="s">
        <v>1116</v>
      </c>
      <c r="D170" s="201">
        <v>713</v>
      </c>
    </row>
    <row r="171" spans="1:4" ht="15.75">
      <c r="A171" s="199" t="s">
        <v>1114</v>
      </c>
      <c r="B171" s="197">
        <v>2013103</v>
      </c>
      <c r="C171" s="197" t="s">
        <v>1117</v>
      </c>
      <c r="D171" s="204"/>
    </row>
    <row r="172" spans="1:4" ht="15.75">
      <c r="A172" s="199" t="s">
        <v>1114</v>
      </c>
      <c r="B172" s="197">
        <v>2013105</v>
      </c>
      <c r="C172" s="197" t="s">
        <v>1214</v>
      </c>
      <c r="D172" s="204"/>
    </row>
    <row r="173" spans="1:4" ht="15.75">
      <c r="A173" s="199" t="s">
        <v>1114</v>
      </c>
      <c r="B173" s="197">
        <v>2013150</v>
      </c>
      <c r="C173" s="197" t="s">
        <v>1124</v>
      </c>
      <c r="D173" s="204"/>
    </row>
    <row r="174" spans="1:4" ht="15.75">
      <c r="A174" s="199" t="s">
        <v>1114</v>
      </c>
      <c r="B174" s="197">
        <v>2013199</v>
      </c>
      <c r="C174" s="197" t="s">
        <v>1215</v>
      </c>
      <c r="D174" s="204"/>
    </row>
    <row r="175" spans="1:4" ht="15.75">
      <c r="A175" s="198" t="s">
        <v>1112</v>
      </c>
      <c r="B175" s="197">
        <v>20132</v>
      </c>
      <c r="C175" s="194" t="s">
        <v>1216</v>
      </c>
      <c r="D175" s="195">
        <f>SUM(D176:D181)</f>
        <v>1201</v>
      </c>
    </row>
    <row r="176" spans="1:4" ht="15.75">
      <c r="A176" s="199" t="s">
        <v>1114</v>
      </c>
      <c r="B176" s="197">
        <v>2013201</v>
      </c>
      <c r="C176" s="200" t="s">
        <v>1115</v>
      </c>
      <c r="D176" s="201">
        <f>475+111</f>
        <v>586</v>
      </c>
    </row>
    <row r="177" spans="1:4" ht="15.75">
      <c r="A177" s="199" t="s">
        <v>1114</v>
      </c>
      <c r="B177" s="197">
        <v>2013202</v>
      </c>
      <c r="C177" s="200" t="s">
        <v>1116</v>
      </c>
      <c r="D177" s="201">
        <f>568+47</f>
        <v>615</v>
      </c>
    </row>
    <row r="178" spans="1:4" ht="15.75">
      <c r="A178" s="199" t="s">
        <v>1114</v>
      </c>
      <c r="B178" s="197">
        <v>2013203</v>
      </c>
      <c r="C178" s="197" t="s">
        <v>1117</v>
      </c>
      <c r="D178" s="204"/>
    </row>
    <row r="179" spans="1:4" ht="15.75">
      <c r="A179" s="199" t="s">
        <v>1114</v>
      </c>
      <c r="B179" s="197">
        <v>2013204</v>
      </c>
      <c r="C179" s="197" t="s">
        <v>1217</v>
      </c>
      <c r="D179" s="204"/>
    </row>
    <row r="180" spans="1:4" ht="15.75">
      <c r="A180" s="199" t="s">
        <v>1114</v>
      </c>
      <c r="B180" s="197">
        <v>2013250</v>
      </c>
      <c r="C180" s="197" t="s">
        <v>1124</v>
      </c>
      <c r="D180" s="204"/>
    </row>
    <row r="181" spans="1:4" ht="15.75">
      <c r="A181" s="199" t="s">
        <v>1114</v>
      </c>
      <c r="B181" s="197">
        <v>2013299</v>
      </c>
      <c r="C181" s="197" t="s">
        <v>1218</v>
      </c>
      <c r="D181" s="204"/>
    </row>
    <row r="182" spans="1:4" ht="15.75">
      <c r="A182" s="198" t="s">
        <v>1112</v>
      </c>
      <c r="B182" s="197">
        <v>20133</v>
      </c>
      <c r="C182" s="194" t="s">
        <v>1219</v>
      </c>
      <c r="D182" s="195">
        <f>SUM(D183:D188)</f>
        <v>465.5</v>
      </c>
    </row>
    <row r="183" spans="1:4" ht="15.75">
      <c r="A183" s="199" t="s">
        <v>1114</v>
      </c>
      <c r="B183" s="197">
        <v>2013301</v>
      </c>
      <c r="C183" s="200" t="s">
        <v>1115</v>
      </c>
      <c r="D183" s="201">
        <f>172-0.5</f>
        <v>171.5</v>
      </c>
    </row>
    <row r="184" spans="1:4" ht="15.75">
      <c r="A184" s="199" t="s">
        <v>1114</v>
      </c>
      <c r="B184" s="197">
        <v>2013302</v>
      </c>
      <c r="C184" s="200" t="s">
        <v>1116</v>
      </c>
      <c r="D184" s="201">
        <v>294</v>
      </c>
    </row>
    <row r="185" spans="1:4" ht="15.75">
      <c r="A185" s="199" t="s">
        <v>1114</v>
      </c>
      <c r="B185" s="197">
        <v>2013303</v>
      </c>
      <c r="C185" s="197" t="s">
        <v>1117</v>
      </c>
      <c r="D185" s="204"/>
    </row>
    <row r="186" spans="1:4" ht="15.75">
      <c r="A186" s="199" t="s">
        <v>1114</v>
      </c>
      <c r="B186" s="197">
        <v>2013304</v>
      </c>
      <c r="C186" s="197" t="s">
        <v>1220</v>
      </c>
      <c r="D186" s="204"/>
    </row>
    <row r="187" spans="1:4" ht="15.75">
      <c r="A187" s="199" t="s">
        <v>1114</v>
      </c>
      <c r="B187" s="197">
        <v>2013350</v>
      </c>
      <c r="C187" s="197" t="s">
        <v>1124</v>
      </c>
      <c r="D187" s="204"/>
    </row>
    <row r="188" spans="1:4" ht="15.75">
      <c r="A188" s="199" t="s">
        <v>1114</v>
      </c>
      <c r="B188" s="197">
        <v>2013399</v>
      </c>
      <c r="C188" s="197" t="s">
        <v>1221</v>
      </c>
      <c r="D188" s="204"/>
    </row>
    <row r="189" spans="1:4" ht="15.75">
      <c r="A189" s="198" t="s">
        <v>1112</v>
      </c>
      <c r="B189" s="197">
        <v>20134</v>
      </c>
      <c r="C189" s="194" t="s">
        <v>1222</v>
      </c>
      <c r="D189" s="195">
        <f>SUM(D190:D196)</f>
        <v>279.15999999999997</v>
      </c>
    </row>
    <row r="190" spans="1:4" ht="15.75">
      <c r="A190" s="199" t="s">
        <v>1114</v>
      </c>
      <c r="B190" s="197">
        <v>2013401</v>
      </c>
      <c r="C190" s="200" t="s">
        <v>1115</v>
      </c>
      <c r="D190" s="201">
        <f>210+0.16</f>
        <v>210.16</v>
      </c>
    </row>
    <row r="191" spans="1:4" ht="15.75">
      <c r="A191" s="199" t="s">
        <v>1114</v>
      </c>
      <c r="B191" s="197">
        <v>2013402</v>
      </c>
      <c r="C191" s="200" t="s">
        <v>1116</v>
      </c>
      <c r="D191" s="201">
        <v>69</v>
      </c>
    </row>
    <row r="192" spans="1:4" ht="15.75">
      <c r="A192" s="199" t="s">
        <v>1114</v>
      </c>
      <c r="B192" s="197">
        <v>2013403</v>
      </c>
      <c r="C192" s="197" t="s">
        <v>1117</v>
      </c>
      <c r="D192" s="204"/>
    </row>
    <row r="193" spans="1:4" ht="15.75">
      <c r="A193" s="199" t="s">
        <v>1114</v>
      </c>
      <c r="B193" s="197">
        <v>2013404</v>
      </c>
      <c r="C193" s="197" t="s">
        <v>1223</v>
      </c>
      <c r="D193" s="204"/>
    </row>
    <row r="194" spans="1:4" ht="15.75">
      <c r="A194" s="199" t="s">
        <v>1114</v>
      </c>
      <c r="B194" s="197">
        <v>2013405</v>
      </c>
      <c r="C194" s="197" t="s">
        <v>1224</v>
      </c>
      <c r="D194" s="204"/>
    </row>
    <row r="195" spans="1:4" ht="15.75">
      <c r="A195" s="199" t="s">
        <v>1114</v>
      </c>
      <c r="B195" s="197">
        <v>2013450</v>
      </c>
      <c r="C195" s="197" t="s">
        <v>1124</v>
      </c>
      <c r="D195" s="204"/>
    </row>
    <row r="196" spans="1:4" ht="15.75">
      <c r="A196" s="199" t="s">
        <v>1114</v>
      </c>
      <c r="B196" s="197">
        <v>2013499</v>
      </c>
      <c r="C196" s="197" t="s">
        <v>1225</v>
      </c>
      <c r="D196" s="204"/>
    </row>
    <row r="197" spans="1:4" ht="15.75">
      <c r="A197" s="198" t="s">
        <v>1112</v>
      </c>
      <c r="B197" s="197">
        <v>20135</v>
      </c>
      <c r="C197" s="207" t="s">
        <v>1226</v>
      </c>
      <c r="D197" s="195">
        <f>SUM(D198:D202)</f>
        <v>0</v>
      </c>
    </row>
    <row r="198" spans="1:4" ht="15.75">
      <c r="A198" s="199" t="s">
        <v>1114</v>
      </c>
      <c r="B198" s="197">
        <v>2013501</v>
      </c>
      <c r="C198" s="197" t="s">
        <v>1161</v>
      </c>
      <c r="D198" s="204"/>
    </row>
    <row r="199" spans="1:4" ht="15.75">
      <c r="A199" s="199" t="s">
        <v>1114</v>
      </c>
      <c r="B199" s="197">
        <v>2013502</v>
      </c>
      <c r="C199" s="197" t="s">
        <v>1162</v>
      </c>
      <c r="D199" s="204"/>
    </row>
    <row r="200" spans="1:4" ht="15.75">
      <c r="A200" s="199" t="s">
        <v>1114</v>
      </c>
      <c r="B200" s="197">
        <v>2013503</v>
      </c>
      <c r="C200" s="197" t="s">
        <v>1117</v>
      </c>
      <c r="D200" s="204"/>
    </row>
    <row r="201" spans="1:4" ht="15.75">
      <c r="A201" s="199" t="s">
        <v>1114</v>
      </c>
      <c r="B201" s="197">
        <v>2013550</v>
      </c>
      <c r="C201" s="197" t="s">
        <v>1124</v>
      </c>
      <c r="D201" s="204"/>
    </row>
    <row r="202" spans="1:4" ht="15.75">
      <c r="A202" s="199" t="s">
        <v>1114</v>
      </c>
      <c r="B202" s="197">
        <v>2013599</v>
      </c>
      <c r="C202" s="197" t="s">
        <v>1227</v>
      </c>
      <c r="D202" s="204"/>
    </row>
    <row r="203" spans="1:4" ht="15.75">
      <c r="A203" s="198" t="s">
        <v>1112</v>
      </c>
      <c r="B203" s="197">
        <v>20136</v>
      </c>
      <c r="C203" s="207" t="s">
        <v>1228</v>
      </c>
      <c r="D203" s="195">
        <f>SUM(D204:D208)</f>
        <v>0</v>
      </c>
    </row>
    <row r="204" spans="1:4" ht="15.75">
      <c r="A204" s="199" t="s">
        <v>1114</v>
      </c>
      <c r="B204" s="197">
        <v>2013601</v>
      </c>
      <c r="C204" s="197" t="s">
        <v>1161</v>
      </c>
      <c r="D204" s="204"/>
    </row>
    <row r="205" spans="1:4" ht="15.75">
      <c r="A205" s="199" t="s">
        <v>1114</v>
      </c>
      <c r="B205" s="197">
        <v>2013602</v>
      </c>
      <c r="C205" s="197" t="s">
        <v>1162</v>
      </c>
      <c r="D205" s="204"/>
    </row>
    <row r="206" spans="1:4" ht="15.75">
      <c r="A206" s="199" t="s">
        <v>1114</v>
      </c>
      <c r="B206" s="197">
        <v>2013603</v>
      </c>
      <c r="C206" s="197" t="s">
        <v>1117</v>
      </c>
      <c r="D206" s="204"/>
    </row>
    <row r="207" spans="1:4" ht="15.75">
      <c r="A207" s="199" t="s">
        <v>1114</v>
      </c>
      <c r="B207" s="197">
        <v>2013650</v>
      </c>
      <c r="C207" s="197" t="s">
        <v>1124</v>
      </c>
      <c r="D207" s="204"/>
    </row>
    <row r="208" spans="1:4" ht="15.75">
      <c r="A208" s="199" t="s">
        <v>1114</v>
      </c>
      <c r="B208" s="197">
        <v>2013699</v>
      </c>
      <c r="C208" s="197" t="s">
        <v>1229</v>
      </c>
      <c r="D208" s="204"/>
    </row>
    <row r="209" spans="1:4" ht="15.75">
      <c r="A209" s="198" t="s">
        <v>1112</v>
      </c>
      <c r="B209" s="197">
        <v>20137</v>
      </c>
      <c r="C209" s="194" t="s">
        <v>1230</v>
      </c>
      <c r="D209" s="195">
        <f>SUM(D210:D215)</f>
        <v>167.42000000000002</v>
      </c>
    </row>
    <row r="210" spans="1:4" ht="15.75">
      <c r="A210" s="199" t="s">
        <v>1114</v>
      </c>
      <c r="B210" s="197">
        <v>2013701</v>
      </c>
      <c r="C210" s="200" t="s">
        <v>1115</v>
      </c>
      <c r="D210" s="201">
        <f>107+0.42</f>
        <v>107.42</v>
      </c>
    </row>
    <row r="211" spans="1:4" ht="15.75">
      <c r="A211" s="199" t="s">
        <v>1114</v>
      </c>
      <c r="B211" s="197">
        <v>2013702</v>
      </c>
      <c r="C211" s="200" t="s">
        <v>1116</v>
      </c>
      <c r="D211" s="201">
        <v>60</v>
      </c>
    </row>
    <row r="212" spans="1:4" ht="15.75">
      <c r="A212" s="199" t="s">
        <v>1114</v>
      </c>
      <c r="B212" s="197">
        <v>2013703</v>
      </c>
      <c r="C212" s="197" t="s">
        <v>1117</v>
      </c>
      <c r="D212" s="204"/>
    </row>
    <row r="213" spans="1:4" ht="15.75">
      <c r="A213" s="199" t="s">
        <v>1114</v>
      </c>
      <c r="B213" s="197">
        <v>2013704</v>
      </c>
      <c r="C213" s="197" t="s">
        <v>1231</v>
      </c>
      <c r="D213" s="204"/>
    </row>
    <row r="214" spans="1:4" ht="15.75">
      <c r="A214" s="199" t="s">
        <v>1114</v>
      </c>
      <c r="B214" s="197">
        <v>2013750</v>
      </c>
      <c r="C214" s="197" t="s">
        <v>1124</v>
      </c>
      <c r="D214" s="204"/>
    </row>
    <row r="215" spans="1:4" ht="15.75">
      <c r="A215" s="199" t="s">
        <v>1114</v>
      </c>
      <c r="B215" s="197">
        <v>2013799</v>
      </c>
      <c r="C215" s="197" t="s">
        <v>1232</v>
      </c>
      <c r="D215" s="204"/>
    </row>
    <row r="216" spans="1:4" ht="15.75">
      <c r="A216" s="198" t="s">
        <v>1112</v>
      </c>
      <c r="B216" s="197">
        <v>20138</v>
      </c>
      <c r="C216" s="194" t="s">
        <v>1233</v>
      </c>
      <c r="D216" s="195">
        <f>SUM(D217:D230)</f>
        <v>3663.75</v>
      </c>
    </row>
    <row r="217" spans="1:4" ht="15.75">
      <c r="A217" s="199" t="s">
        <v>1114</v>
      </c>
      <c r="B217" s="197">
        <v>2013801</v>
      </c>
      <c r="C217" s="200" t="s">
        <v>1115</v>
      </c>
      <c r="D217" s="201">
        <f>3444-0.25</f>
        <v>3443.75</v>
      </c>
    </row>
    <row r="218" spans="1:4" ht="15.75">
      <c r="A218" s="199" t="s">
        <v>1114</v>
      </c>
      <c r="B218" s="197">
        <v>2013802</v>
      </c>
      <c r="C218" s="200" t="s">
        <v>1116</v>
      </c>
      <c r="D218" s="201">
        <v>220</v>
      </c>
    </row>
    <row r="219" spans="1:4" ht="15.75">
      <c r="A219" s="199" t="s">
        <v>1114</v>
      </c>
      <c r="B219" s="197">
        <v>2013803</v>
      </c>
      <c r="C219" s="197" t="s">
        <v>1117</v>
      </c>
      <c r="D219" s="204"/>
    </row>
    <row r="220" spans="1:4" ht="15.75">
      <c r="A220" s="199" t="s">
        <v>1114</v>
      </c>
      <c r="B220" s="197">
        <v>2013804</v>
      </c>
      <c r="C220" s="197" t="s">
        <v>1234</v>
      </c>
      <c r="D220" s="204"/>
    </row>
    <row r="221" spans="1:4" ht="15.75">
      <c r="A221" s="199" t="s">
        <v>1114</v>
      </c>
      <c r="B221" s="197">
        <v>2013805</v>
      </c>
      <c r="C221" s="197" t="s">
        <v>1235</v>
      </c>
      <c r="D221" s="204"/>
    </row>
    <row r="222" spans="1:4" ht="15.75">
      <c r="A222" s="199" t="s">
        <v>1114</v>
      </c>
      <c r="B222" s="197">
        <v>2013808</v>
      </c>
      <c r="C222" s="197" t="s">
        <v>1157</v>
      </c>
      <c r="D222" s="204"/>
    </row>
    <row r="223" spans="1:4" ht="15.75">
      <c r="A223" s="199" t="s">
        <v>1114</v>
      </c>
      <c r="B223" s="197">
        <v>2013810</v>
      </c>
      <c r="C223" s="197" t="s">
        <v>1236</v>
      </c>
      <c r="D223" s="204"/>
    </row>
    <row r="224" spans="1:4" ht="15.75">
      <c r="A224" s="199" t="s">
        <v>1114</v>
      </c>
      <c r="B224" s="197">
        <v>2013812</v>
      </c>
      <c r="C224" s="197" t="s">
        <v>1237</v>
      </c>
      <c r="D224" s="204"/>
    </row>
    <row r="225" spans="1:4" ht="15.75">
      <c r="A225" s="199" t="s">
        <v>1114</v>
      </c>
      <c r="B225" s="197">
        <v>2013813</v>
      </c>
      <c r="C225" s="197" t="s">
        <v>1238</v>
      </c>
      <c r="D225" s="204"/>
    </row>
    <row r="226" spans="1:4" ht="15.75">
      <c r="A226" s="199" t="s">
        <v>1114</v>
      </c>
      <c r="B226" s="197">
        <v>2013814</v>
      </c>
      <c r="C226" s="197" t="s">
        <v>1239</v>
      </c>
      <c r="D226" s="204"/>
    </row>
    <row r="227" spans="1:4" ht="15.75">
      <c r="A227" s="199" t="s">
        <v>1114</v>
      </c>
      <c r="B227" s="197">
        <v>2013815</v>
      </c>
      <c r="C227" s="197" t="s">
        <v>1240</v>
      </c>
      <c r="D227" s="204"/>
    </row>
    <row r="228" spans="1:4" ht="15.75">
      <c r="A228" s="199" t="s">
        <v>1114</v>
      </c>
      <c r="B228" s="197">
        <v>2013816</v>
      </c>
      <c r="C228" s="197" t="s">
        <v>1241</v>
      </c>
      <c r="D228" s="204"/>
    </row>
    <row r="229" spans="1:4" ht="15.75">
      <c r="A229" s="199" t="s">
        <v>1114</v>
      </c>
      <c r="B229" s="197">
        <v>2013850</v>
      </c>
      <c r="C229" s="197" t="s">
        <v>1124</v>
      </c>
      <c r="D229" s="204"/>
    </row>
    <row r="230" spans="1:4" ht="15.75">
      <c r="A230" s="199" t="s">
        <v>1114</v>
      </c>
      <c r="B230" s="197">
        <v>2013899</v>
      </c>
      <c r="C230" s="197" t="s">
        <v>1242</v>
      </c>
      <c r="D230" s="204"/>
    </row>
    <row r="231" spans="1:4" ht="15.75">
      <c r="A231" s="198" t="s">
        <v>1112</v>
      </c>
      <c r="B231" s="197">
        <v>20199</v>
      </c>
      <c r="C231" s="194" t="s">
        <v>1243</v>
      </c>
      <c r="D231" s="195">
        <f>SUM(D232:D233)</f>
        <v>59.26</v>
      </c>
    </row>
    <row r="232" spans="1:4" ht="15.75">
      <c r="A232" s="199" t="s">
        <v>1114</v>
      </c>
      <c r="B232" s="197">
        <v>2019901</v>
      </c>
      <c r="C232" s="197" t="s">
        <v>1244</v>
      </c>
      <c r="D232" s="204"/>
    </row>
    <row r="233" spans="1:4" ht="15.75">
      <c r="A233" s="199" t="s">
        <v>1114</v>
      </c>
      <c r="B233" s="197">
        <v>2019999</v>
      </c>
      <c r="C233" s="200" t="s">
        <v>1245</v>
      </c>
      <c r="D233" s="201">
        <v>59.26</v>
      </c>
    </row>
    <row r="234" spans="1:4" ht="15.75">
      <c r="A234" s="196" t="s">
        <v>1110</v>
      </c>
      <c r="B234" s="197">
        <v>202</v>
      </c>
      <c r="C234" s="207" t="s">
        <v>208</v>
      </c>
      <c r="D234" s="195">
        <f>D235+D242+D245+D248+D254+D259+D261+D266+D272</f>
        <v>0</v>
      </c>
    </row>
    <row r="235" spans="1:4" ht="15.75">
      <c r="A235" s="198" t="s">
        <v>1112</v>
      </c>
      <c r="B235" s="197">
        <v>20201</v>
      </c>
      <c r="C235" s="207" t="s">
        <v>1246</v>
      </c>
      <c r="D235" s="195">
        <f>SUM(D236:D241)</f>
        <v>0</v>
      </c>
    </row>
    <row r="236" spans="1:4" ht="15.75">
      <c r="A236" s="199" t="s">
        <v>1114</v>
      </c>
      <c r="B236" s="197">
        <v>2020101</v>
      </c>
      <c r="C236" s="197" t="s">
        <v>1161</v>
      </c>
      <c r="D236" s="204"/>
    </row>
    <row r="237" spans="1:4" ht="15.75">
      <c r="A237" s="199" t="s">
        <v>1114</v>
      </c>
      <c r="B237" s="197">
        <v>2020102</v>
      </c>
      <c r="C237" s="197" t="s">
        <v>1162</v>
      </c>
      <c r="D237" s="204"/>
    </row>
    <row r="238" spans="1:4" ht="15.75">
      <c r="A238" s="199" t="s">
        <v>1114</v>
      </c>
      <c r="B238" s="197">
        <v>2020103</v>
      </c>
      <c r="C238" s="197" t="s">
        <v>1117</v>
      </c>
      <c r="D238" s="204"/>
    </row>
    <row r="239" spans="1:4" ht="15.75">
      <c r="A239" s="199" t="s">
        <v>1114</v>
      </c>
      <c r="B239" s="197">
        <v>2020104</v>
      </c>
      <c r="C239" s="197" t="s">
        <v>1214</v>
      </c>
      <c r="D239" s="204"/>
    </row>
    <row r="240" spans="1:4" ht="15.75">
      <c r="A240" s="199" t="s">
        <v>1114</v>
      </c>
      <c r="B240" s="197">
        <v>2020150</v>
      </c>
      <c r="C240" s="197" t="s">
        <v>1124</v>
      </c>
      <c r="D240" s="204"/>
    </row>
    <row r="241" spans="1:4" ht="15.75">
      <c r="A241" s="199" t="s">
        <v>1114</v>
      </c>
      <c r="B241" s="197">
        <v>2020199</v>
      </c>
      <c r="C241" s="197" t="s">
        <v>1247</v>
      </c>
      <c r="D241" s="204"/>
    </row>
    <row r="242" spans="1:4" ht="15.75">
      <c r="A242" s="198" t="s">
        <v>1112</v>
      </c>
      <c r="B242" s="197">
        <v>20202</v>
      </c>
      <c r="C242" s="207" t="s">
        <v>1248</v>
      </c>
      <c r="D242" s="195">
        <f>SUM(D243:D244)</f>
        <v>0</v>
      </c>
    </row>
    <row r="243" spans="1:4" ht="15.75">
      <c r="A243" s="199" t="s">
        <v>1114</v>
      </c>
      <c r="B243" s="197">
        <v>2020201</v>
      </c>
      <c r="C243" s="197" t="s">
        <v>1249</v>
      </c>
      <c r="D243" s="204"/>
    </row>
    <row r="244" spans="1:4" ht="15.75">
      <c r="A244" s="199" t="s">
        <v>1114</v>
      </c>
      <c r="B244" s="197">
        <v>2020202</v>
      </c>
      <c r="C244" s="197" t="s">
        <v>1250</v>
      </c>
      <c r="D244" s="204"/>
    </row>
    <row r="245" spans="1:4" ht="15.75">
      <c r="A245" s="198" t="s">
        <v>1112</v>
      </c>
      <c r="B245" s="197">
        <v>20203</v>
      </c>
      <c r="C245" s="207" t="s">
        <v>1251</v>
      </c>
      <c r="D245" s="195">
        <f>SUM(D246:D247)</f>
        <v>0</v>
      </c>
    </row>
    <row r="246" spans="1:4" ht="15.75">
      <c r="A246" s="199" t="s">
        <v>1114</v>
      </c>
      <c r="B246" s="197">
        <v>2020304</v>
      </c>
      <c r="C246" s="197" t="s">
        <v>1252</v>
      </c>
      <c r="D246" s="204"/>
    </row>
    <row r="247" spans="1:4" ht="15.75">
      <c r="A247" s="199" t="s">
        <v>1114</v>
      </c>
      <c r="B247" s="197">
        <v>2020306</v>
      </c>
      <c r="C247" s="197" t="s">
        <v>1253</v>
      </c>
      <c r="D247" s="204"/>
    </row>
    <row r="248" spans="1:4" ht="15.75">
      <c r="A248" s="198" t="s">
        <v>1112</v>
      </c>
      <c r="B248" s="197">
        <v>20204</v>
      </c>
      <c r="C248" s="207" t="s">
        <v>1254</v>
      </c>
      <c r="D248" s="195">
        <f>SUM(D249:D253)</f>
        <v>0</v>
      </c>
    </row>
    <row r="249" spans="1:4" ht="15.75">
      <c r="A249" s="199" t="s">
        <v>1114</v>
      </c>
      <c r="B249" s="197">
        <v>2020401</v>
      </c>
      <c r="C249" s="197" t="s">
        <v>1255</v>
      </c>
      <c r="D249" s="204"/>
    </row>
    <row r="250" spans="1:4" ht="15.75">
      <c r="A250" s="199" t="s">
        <v>1114</v>
      </c>
      <c r="B250" s="197">
        <v>2020402</v>
      </c>
      <c r="C250" s="197" t="s">
        <v>1256</v>
      </c>
      <c r="D250" s="204"/>
    </row>
    <row r="251" spans="1:4" ht="15.75">
      <c r="A251" s="199" t="s">
        <v>1114</v>
      </c>
      <c r="B251" s="197">
        <v>2020403</v>
      </c>
      <c r="C251" s="197" t="s">
        <v>1257</v>
      </c>
      <c r="D251" s="204"/>
    </row>
    <row r="252" spans="1:4" ht="15.75">
      <c r="A252" s="199" t="s">
        <v>1114</v>
      </c>
      <c r="B252" s="197">
        <v>2020404</v>
      </c>
      <c r="C252" s="197" t="s">
        <v>1258</v>
      </c>
      <c r="D252" s="204"/>
    </row>
    <row r="253" spans="1:4" ht="15.75">
      <c r="A253" s="199" t="s">
        <v>1114</v>
      </c>
      <c r="B253" s="197">
        <v>2020499</v>
      </c>
      <c r="C253" s="197" t="s">
        <v>1259</v>
      </c>
      <c r="D253" s="204"/>
    </row>
    <row r="254" spans="1:4" ht="15.75">
      <c r="A254" s="198" t="s">
        <v>1112</v>
      </c>
      <c r="B254" s="197">
        <v>20205</v>
      </c>
      <c r="C254" s="207" t="s">
        <v>1260</v>
      </c>
      <c r="D254" s="195">
        <f>SUM(D255:D258)</f>
        <v>0</v>
      </c>
    </row>
    <row r="255" spans="1:4" ht="15.75">
      <c r="A255" s="199" t="s">
        <v>1114</v>
      </c>
      <c r="B255" s="197">
        <v>2020503</v>
      </c>
      <c r="C255" s="197" t="s">
        <v>1261</v>
      </c>
      <c r="D255" s="204"/>
    </row>
    <row r="256" spans="1:4" ht="15.75">
      <c r="A256" s="199" t="s">
        <v>1114</v>
      </c>
      <c r="B256" s="197">
        <v>2020504</v>
      </c>
      <c r="C256" s="197" t="s">
        <v>1262</v>
      </c>
      <c r="D256" s="204"/>
    </row>
    <row r="257" spans="1:4" ht="15.75">
      <c r="A257" s="199" t="s">
        <v>1114</v>
      </c>
      <c r="B257" s="197">
        <v>2020505</v>
      </c>
      <c r="C257" s="197" t="s">
        <v>1263</v>
      </c>
      <c r="D257" s="204"/>
    </row>
    <row r="258" spans="1:4" ht="15.75">
      <c r="A258" s="199" t="s">
        <v>1114</v>
      </c>
      <c r="B258" s="197">
        <v>2020599</v>
      </c>
      <c r="C258" s="197" t="s">
        <v>1264</v>
      </c>
      <c r="D258" s="204"/>
    </row>
    <row r="259" spans="1:4" ht="15.75">
      <c r="A259" s="198" t="s">
        <v>1112</v>
      </c>
      <c r="B259" s="197">
        <v>20206</v>
      </c>
      <c r="C259" s="207" t="s">
        <v>1265</v>
      </c>
      <c r="D259" s="195">
        <f>SUM(D260)</f>
        <v>0</v>
      </c>
    </row>
    <row r="260" spans="1:4" ht="15.75">
      <c r="A260" s="199" t="s">
        <v>1114</v>
      </c>
      <c r="B260" s="197">
        <v>2020601</v>
      </c>
      <c r="C260" s="197" t="s">
        <v>1266</v>
      </c>
      <c r="D260" s="204"/>
    </row>
    <row r="261" spans="1:4" ht="15.75">
      <c r="A261" s="198" t="s">
        <v>1112</v>
      </c>
      <c r="B261" s="197">
        <v>20207</v>
      </c>
      <c r="C261" s="207" t="s">
        <v>1267</v>
      </c>
      <c r="D261" s="195">
        <f>SUM(D262:D265)</f>
        <v>0</v>
      </c>
    </row>
    <row r="262" spans="1:4" ht="15.75">
      <c r="A262" s="199" t="s">
        <v>1114</v>
      </c>
      <c r="B262" s="197">
        <v>2020701</v>
      </c>
      <c r="C262" s="197" t="s">
        <v>1268</v>
      </c>
      <c r="D262" s="204"/>
    </row>
    <row r="263" spans="1:4" ht="15.75">
      <c r="A263" s="199" t="s">
        <v>1114</v>
      </c>
      <c r="B263" s="197">
        <v>2020702</v>
      </c>
      <c r="C263" s="197" t="s">
        <v>1269</v>
      </c>
      <c r="D263" s="204"/>
    </row>
    <row r="264" spans="1:4" ht="15.75">
      <c r="A264" s="199" t="s">
        <v>1114</v>
      </c>
      <c r="B264" s="197">
        <v>2020703</v>
      </c>
      <c r="C264" s="197" t="s">
        <v>1270</v>
      </c>
      <c r="D264" s="204"/>
    </row>
    <row r="265" spans="1:4" ht="15.75">
      <c r="A265" s="199" t="s">
        <v>1114</v>
      </c>
      <c r="B265" s="197">
        <v>2020799</v>
      </c>
      <c r="C265" s="197" t="s">
        <v>1271</v>
      </c>
      <c r="D265" s="204"/>
    </row>
    <row r="266" spans="1:4" ht="15.75">
      <c r="A266" s="198" t="s">
        <v>1112</v>
      </c>
      <c r="B266" s="197">
        <v>20208</v>
      </c>
      <c r="C266" s="207" t="s">
        <v>1272</v>
      </c>
      <c r="D266" s="195">
        <f>SUM(D267:D271)</f>
        <v>0</v>
      </c>
    </row>
    <row r="267" spans="1:4" ht="15.75">
      <c r="A267" s="199" t="s">
        <v>1114</v>
      </c>
      <c r="B267" s="197">
        <v>2020801</v>
      </c>
      <c r="C267" s="197" t="s">
        <v>1161</v>
      </c>
      <c r="D267" s="204"/>
    </row>
    <row r="268" spans="1:4" ht="15.75">
      <c r="A268" s="199" t="s">
        <v>1114</v>
      </c>
      <c r="B268" s="197">
        <v>2020802</v>
      </c>
      <c r="C268" s="197" t="s">
        <v>1162</v>
      </c>
      <c r="D268" s="204"/>
    </row>
    <row r="269" spans="1:4" ht="15.75">
      <c r="A269" s="199" t="s">
        <v>1114</v>
      </c>
      <c r="B269" s="197">
        <v>2020803</v>
      </c>
      <c r="C269" s="197" t="s">
        <v>1117</v>
      </c>
      <c r="D269" s="204"/>
    </row>
    <row r="270" spans="1:4" ht="15.75">
      <c r="A270" s="199" t="s">
        <v>1114</v>
      </c>
      <c r="B270" s="197">
        <v>2020850</v>
      </c>
      <c r="C270" s="197" t="s">
        <v>1124</v>
      </c>
      <c r="D270" s="204"/>
    </row>
    <row r="271" spans="1:4" ht="15.75">
      <c r="A271" s="199" t="s">
        <v>1114</v>
      </c>
      <c r="B271" s="197">
        <v>2020899</v>
      </c>
      <c r="C271" s="197" t="s">
        <v>1273</v>
      </c>
      <c r="D271" s="204"/>
    </row>
    <row r="272" spans="1:4" ht="15.75">
      <c r="A272" s="198" t="s">
        <v>1112</v>
      </c>
      <c r="B272" s="197">
        <v>20299</v>
      </c>
      <c r="C272" s="207" t="s">
        <v>1274</v>
      </c>
      <c r="D272" s="195">
        <f aca="true" t="shared" si="0" ref="D272:D277">SUM(D273)</f>
        <v>0</v>
      </c>
    </row>
    <row r="273" spans="1:4" ht="15.75">
      <c r="A273" s="199" t="s">
        <v>1114</v>
      </c>
      <c r="B273" s="197">
        <v>2029999</v>
      </c>
      <c r="C273" s="197" t="s">
        <v>1275</v>
      </c>
      <c r="D273" s="204"/>
    </row>
    <row r="274" spans="1:4" ht="15.75">
      <c r="A274" s="196" t="s">
        <v>1110</v>
      </c>
      <c r="B274" s="197">
        <v>203</v>
      </c>
      <c r="C274" s="194" t="s">
        <v>1276</v>
      </c>
      <c r="D274" s="195">
        <f>D275+D277+D279+D281+D289</f>
        <v>330.1</v>
      </c>
    </row>
    <row r="275" spans="1:4" ht="15.75">
      <c r="A275" s="198" t="s">
        <v>1112</v>
      </c>
      <c r="B275" s="197">
        <v>20301</v>
      </c>
      <c r="C275" s="207" t="s">
        <v>1277</v>
      </c>
      <c r="D275" s="195">
        <f t="shared" si="0"/>
        <v>0</v>
      </c>
    </row>
    <row r="276" spans="1:4" ht="15.75">
      <c r="A276" s="199" t="s">
        <v>1114</v>
      </c>
      <c r="B276" s="197">
        <v>2030101</v>
      </c>
      <c r="C276" s="197" t="s">
        <v>1278</v>
      </c>
      <c r="D276" s="204"/>
    </row>
    <row r="277" spans="1:4" ht="15.75">
      <c r="A277" s="198" t="s">
        <v>1112</v>
      </c>
      <c r="B277" s="197">
        <v>20304</v>
      </c>
      <c r="C277" s="207" t="s">
        <v>1279</v>
      </c>
      <c r="D277" s="195">
        <f t="shared" si="0"/>
        <v>0</v>
      </c>
    </row>
    <row r="278" spans="1:4" ht="15.75">
      <c r="A278" s="199" t="s">
        <v>1114</v>
      </c>
      <c r="B278" s="197">
        <v>2030401</v>
      </c>
      <c r="C278" s="197" t="s">
        <v>1280</v>
      </c>
      <c r="D278" s="204"/>
    </row>
    <row r="279" spans="1:4" ht="15.75">
      <c r="A279" s="198" t="s">
        <v>1112</v>
      </c>
      <c r="B279" s="197">
        <v>20305</v>
      </c>
      <c r="C279" s="207" t="s">
        <v>1281</v>
      </c>
      <c r="D279" s="195">
        <f>SUM(D280)</f>
        <v>0</v>
      </c>
    </row>
    <row r="280" spans="1:4" ht="15.75">
      <c r="A280" s="199" t="s">
        <v>1114</v>
      </c>
      <c r="B280" s="197">
        <v>2030501</v>
      </c>
      <c r="C280" s="197" t="s">
        <v>1282</v>
      </c>
      <c r="D280" s="204"/>
    </row>
    <row r="281" spans="1:4" ht="15.75">
      <c r="A281" s="198" t="s">
        <v>1112</v>
      </c>
      <c r="B281" s="197">
        <v>20306</v>
      </c>
      <c r="C281" s="207" t="s">
        <v>1283</v>
      </c>
      <c r="D281" s="195">
        <f>SUM(D282:D288)</f>
        <v>0</v>
      </c>
    </row>
    <row r="282" spans="1:4" ht="15.75">
      <c r="A282" s="199" t="s">
        <v>1114</v>
      </c>
      <c r="B282" s="197">
        <v>2030601</v>
      </c>
      <c r="C282" s="197" t="s">
        <v>1284</v>
      </c>
      <c r="D282" s="204"/>
    </row>
    <row r="283" spans="1:4" ht="15.75">
      <c r="A283" s="199" t="s">
        <v>1114</v>
      </c>
      <c r="B283" s="197">
        <v>2030602</v>
      </c>
      <c r="C283" s="197" t="s">
        <v>1285</v>
      </c>
      <c r="D283" s="204"/>
    </row>
    <row r="284" spans="1:4" ht="15.75">
      <c r="A284" s="199" t="s">
        <v>1114</v>
      </c>
      <c r="B284" s="197">
        <v>2030603</v>
      </c>
      <c r="C284" s="197" t="s">
        <v>1286</v>
      </c>
      <c r="D284" s="204"/>
    </row>
    <row r="285" spans="1:4" ht="15.75">
      <c r="A285" s="199" t="s">
        <v>1114</v>
      </c>
      <c r="B285" s="197">
        <v>2030604</v>
      </c>
      <c r="C285" s="197" t="s">
        <v>1287</v>
      </c>
      <c r="D285" s="204"/>
    </row>
    <row r="286" spans="1:4" ht="15.75">
      <c r="A286" s="199" t="s">
        <v>1114</v>
      </c>
      <c r="B286" s="197">
        <v>2030607</v>
      </c>
      <c r="C286" s="197" t="s">
        <v>1288</v>
      </c>
      <c r="D286" s="204"/>
    </row>
    <row r="287" spans="1:4" ht="15.75">
      <c r="A287" s="199" t="s">
        <v>1114</v>
      </c>
      <c r="B287" s="197">
        <v>2030608</v>
      </c>
      <c r="C287" s="197" t="s">
        <v>1289</v>
      </c>
      <c r="D287" s="204"/>
    </row>
    <row r="288" spans="1:4" ht="15.75">
      <c r="A288" s="199" t="s">
        <v>1114</v>
      </c>
      <c r="B288" s="197">
        <v>2030699</v>
      </c>
      <c r="C288" s="197" t="s">
        <v>1290</v>
      </c>
      <c r="D288" s="204"/>
    </row>
    <row r="289" spans="1:4" ht="15.75">
      <c r="A289" s="198" t="s">
        <v>1112</v>
      </c>
      <c r="B289" s="197">
        <v>20399</v>
      </c>
      <c r="C289" s="194" t="s">
        <v>1291</v>
      </c>
      <c r="D289" s="195">
        <f>SUM(D290)</f>
        <v>330.1</v>
      </c>
    </row>
    <row r="290" spans="1:4" ht="15.75">
      <c r="A290" s="199" t="s">
        <v>1114</v>
      </c>
      <c r="B290" s="197">
        <v>2039999</v>
      </c>
      <c r="C290" s="200" t="s">
        <v>1292</v>
      </c>
      <c r="D290" s="201">
        <f>330+0.1</f>
        <v>330.1</v>
      </c>
    </row>
    <row r="291" spans="1:4" ht="15.75">
      <c r="A291" s="196" t="s">
        <v>1110</v>
      </c>
      <c r="B291" s="197">
        <v>204</v>
      </c>
      <c r="C291" s="194" t="s">
        <v>1293</v>
      </c>
      <c r="D291" s="195">
        <f>D292+D295+D306+D313+D321+D330+D344+D354+D364+D372+D378</f>
        <v>15588.859999999999</v>
      </c>
    </row>
    <row r="292" spans="1:4" ht="15.75">
      <c r="A292" s="198" t="s">
        <v>1112</v>
      </c>
      <c r="B292" s="197">
        <v>20401</v>
      </c>
      <c r="C292" s="194" t="s">
        <v>1294</v>
      </c>
      <c r="D292" s="195">
        <f>SUM(D293:D294)</f>
        <v>38.7</v>
      </c>
    </row>
    <row r="293" spans="1:4" ht="15.75">
      <c r="A293" s="199" t="s">
        <v>1114</v>
      </c>
      <c r="B293" s="197">
        <v>2040101</v>
      </c>
      <c r="C293" s="200" t="s">
        <v>1295</v>
      </c>
      <c r="D293" s="201">
        <f>39-0.3</f>
        <v>38.7</v>
      </c>
    </row>
    <row r="294" spans="1:4" ht="15.75">
      <c r="A294" s="199" t="s">
        <v>1114</v>
      </c>
      <c r="B294" s="197">
        <v>2040199</v>
      </c>
      <c r="C294" s="197" t="s">
        <v>1296</v>
      </c>
      <c r="D294" s="204"/>
    </row>
    <row r="295" spans="1:4" ht="15.75">
      <c r="A295" s="198" t="s">
        <v>1112</v>
      </c>
      <c r="B295" s="197">
        <v>20402</v>
      </c>
      <c r="C295" s="194" t="s">
        <v>1297</v>
      </c>
      <c r="D295" s="195">
        <f>SUM(D296:D305)</f>
        <v>13622.13</v>
      </c>
    </row>
    <row r="296" spans="1:4" ht="15.75">
      <c r="A296" s="199" t="s">
        <v>1114</v>
      </c>
      <c r="B296" s="197">
        <v>2040201</v>
      </c>
      <c r="C296" s="200" t="s">
        <v>1115</v>
      </c>
      <c r="D296" s="201">
        <v>10636.97</v>
      </c>
    </row>
    <row r="297" spans="1:4" ht="15.75">
      <c r="A297" s="199" t="s">
        <v>1114</v>
      </c>
      <c r="B297" s="197">
        <v>2040202</v>
      </c>
      <c r="C297" s="200" t="s">
        <v>1116</v>
      </c>
      <c r="D297" s="201">
        <f>2385+600.16</f>
        <v>2985.16</v>
      </c>
    </row>
    <row r="298" spans="1:4" ht="15.75">
      <c r="A298" s="199" t="s">
        <v>1114</v>
      </c>
      <c r="B298" s="197">
        <v>2040203</v>
      </c>
      <c r="C298" s="197" t="s">
        <v>1117</v>
      </c>
      <c r="D298" s="204"/>
    </row>
    <row r="299" spans="1:4" ht="15.75">
      <c r="A299" s="199" t="s">
        <v>1114</v>
      </c>
      <c r="B299" s="197">
        <v>2040219</v>
      </c>
      <c r="C299" s="197" t="s">
        <v>1157</v>
      </c>
      <c r="D299" s="204"/>
    </row>
    <row r="300" spans="1:4" ht="15.75">
      <c r="A300" s="199" t="s">
        <v>1114</v>
      </c>
      <c r="B300" s="197">
        <v>2040220</v>
      </c>
      <c r="C300" s="197" t="s">
        <v>1298</v>
      </c>
      <c r="D300" s="204"/>
    </row>
    <row r="301" spans="1:4" ht="15.75">
      <c r="A301" s="199" t="s">
        <v>1114</v>
      </c>
      <c r="B301" s="197">
        <v>2040221</v>
      </c>
      <c r="C301" s="197" t="s">
        <v>1299</v>
      </c>
      <c r="D301" s="204"/>
    </row>
    <row r="302" spans="1:4" ht="15.75">
      <c r="A302" s="199" t="s">
        <v>1114</v>
      </c>
      <c r="B302" s="197">
        <v>2040222</v>
      </c>
      <c r="C302" s="197" t="s">
        <v>1300</v>
      </c>
      <c r="D302" s="204"/>
    </row>
    <row r="303" spans="1:4" ht="15.75">
      <c r="A303" s="199" t="s">
        <v>1114</v>
      </c>
      <c r="B303" s="197">
        <v>2040223</v>
      </c>
      <c r="C303" s="197" t="s">
        <v>1301</v>
      </c>
      <c r="D303" s="204"/>
    </row>
    <row r="304" spans="1:4" ht="15.75">
      <c r="A304" s="199" t="s">
        <v>1114</v>
      </c>
      <c r="B304" s="197">
        <v>2040250</v>
      </c>
      <c r="C304" s="197" t="s">
        <v>1124</v>
      </c>
      <c r="D304" s="204"/>
    </row>
    <row r="305" spans="1:4" ht="15.75">
      <c r="A305" s="199" t="s">
        <v>1114</v>
      </c>
      <c r="B305" s="197">
        <v>2040299</v>
      </c>
      <c r="C305" s="197" t="s">
        <v>1302</v>
      </c>
      <c r="D305" s="204"/>
    </row>
    <row r="306" spans="1:4" ht="15.75">
      <c r="A306" s="198" t="s">
        <v>1112</v>
      </c>
      <c r="B306" s="197">
        <v>20403</v>
      </c>
      <c r="C306" s="207" t="s">
        <v>1303</v>
      </c>
      <c r="D306" s="195">
        <f>SUM(D307:D312)</f>
        <v>0</v>
      </c>
    </row>
    <row r="307" spans="1:4" ht="15.75">
      <c r="A307" s="199" t="s">
        <v>1114</v>
      </c>
      <c r="B307" s="197">
        <v>2040301</v>
      </c>
      <c r="C307" s="197" t="s">
        <v>1161</v>
      </c>
      <c r="D307" s="204"/>
    </row>
    <row r="308" spans="1:4" ht="15.75">
      <c r="A308" s="199" t="s">
        <v>1114</v>
      </c>
      <c r="B308" s="197">
        <v>2040302</v>
      </c>
      <c r="C308" s="197" t="s">
        <v>1162</v>
      </c>
      <c r="D308" s="204"/>
    </row>
    <row r="309" spans="1:4" ht="15.75">
      <c r="A309" s="199" t="s">
        <v>1114</v>
      </c>
      <c r="B309" s="197">
        <v>2040303</v>
      </c>
      <c r="C309" s="197" t="s">
        <v>1117</v>
      </c>
      <c r="D309" s="204"/>
    </row>
    <row r="310" spans="1:4" ht="15.75">
      <c r="A310" s="199" t="s">
        <v>1114</v>
      </c>
      <c r="B310" s="197">
        <v>2040304</v>
      </c>
      <c r="C310" s="197" t="s">
        <v>1304</v>
      </c>
      <c r="D310" s="204"/>
    </row>
    <row r="311" spans="1:4" ht="15.75">
      <c r="A311" s="199" t="s">
        <v>1114</v>
      </c>
      <c r="B311" s="197">
        <v>2040350</v>
      </c>
      <c r="C311" s="197" t="s">
        <v>1124</v>
      </c>
      <c r="D311" s="204"/>
    </row>
    <row r="312" spans="1:4" ht="15.75">
      <c r="A312" s="199" t="s">
        <v>1114</v>
      </c>
      <c r="B312" s="197">
        <v>2040399</v>
      </c>
      <c r="C312" s="197" t="s">
        <v>1305</v>
      </c>
      <c r="D312" s="204"/>
    </row>
    <row r="313" spans="1:4" ht="15.75">
      <c r="A313" s="198" t="s">
        <v>1112</v>
      </c>
      <c r="B313" s="197">
        <v>20404</v>
      </c>
      <c r="C313" s="207" t="s">
        <v>1306</v>
      </c>
      <c r="D313" s="195">
        <f>SUM(D314:D320)</f>
        <v>0</v>
      </c>
    </row>
    <row r="314" spans="1:4" ht="15.75">
      <c r="A314" s="199" t="s">
        <v>1114</v>
      </c>
      <c r="B314" s="197">
        <v>2040401</v>
      </c>
      <c r="C314" s="197" t="s">
        <v>1161</v>
      </c>
      <c r="D314" s="204"/>
    </row>
    <row r="315" spans="1:4" ht="15.75">
      <c r="A315" s="199" t="s">
        <v>1114</v>
      </c>
      <c r="B315" s="197">
        <v>2040402</v>
      </c>
      <c r="C315" s="197" t="s">
        <v>1162</v>
      </c>
      <c r="D315" s="204"/>
    </row>
    <row r="316" spans="1:4" ht="15.75">
      <c r="A316" s="199" t="s">
        <v>1114</v>
      </c>
      <c r="B316" s="197">
        <v>2040403</v>
      </c>
      <c r="C316" s="197" t="s">
        <v>1117</v>
      </c>
      <c r="D316" s="204"/>
    </row>
    <row r="317" spans="1:4" ht="15.75">
      <c r="A317" s="199" t="s">
        <v>1114</v>
      </c>
      <c r="B317" s="197">
        <v>2040409</v>
      </c>
      <c r="C317" s="197" t="s">
        <v>1307</v>
      </c>
      <c r="D317" s="204"/>
    </row>
    <row r="318" spans="1:4" ht="15.75">
      <c r="A318" s="199" t="s">
        <v>1114</v>
      </c>
      <c r="B318" s="197">
        <v>2040410</v>
      </c>
      <c r="C318" s="197" t="s">
        <v>1308</v>
      </c>
      <c r="D318" s="204"/>
    </row>
    <row r="319" spans="1:4" ht="15.75">
      <c r="A319" s="199" t="s">
        <v>1114</v>
      </c>
      <c r="B319" s="197">
        <v>2040450</v>
      </c>
      <c r="C319" s="197" t="s">
        <v>1124</v>
      </c>
      <c r="D319" s="204"/>
    </row>
    <row r="320" spans="1:4" ht="15.75">
      <c r="A320" s="199" t="s">
        <v>1114</v>
      </c>
      <c r="B320" s="197">
        <v>2040499</v>
      </c>
      <c r="C320" s="197" t="s">
        <v>1309</v>
      </c>
      <c r="D320" s="204"/>
    </row>
    <row r="321" spans="1:4" ht="15.75">
      <c r="A321" s="198" t="s">
        <v>1112</v>
      </c>
      <c r="B321" s="197">
        <v>20405</v>
      </c>
      <c r="C321" s="207" t="s">
        <v>1310</v>
      </c>
      <c r="D321" s="195">
        <f>SUM(D322:D329)</f>
        <v>0</v>
      </c>
    </row>
    <row r="322" spans="1:4" ht="15.75">
      <c r="A322" s="199" t="s">
        <v>1114</v>
      </c>
      <c r="B322" s="197">
        <v>2040501</v>
      </c>
      <c r="C322" s="197" t="s">
        <v>1161</v>
      </c>
      <c r="D322" s="204"/>
    </row>
    <row r="323" spans="1:4" ht="15.75">
      <c r="A323" s="199" t="s">
        <v>1114</v>
      </c>
      <c r="B323" s="197">
        <v>2040502</v>
      </c>
      <c r="C323" s="197" t="s">
        <v>1162</v>
      </c>
      <c r="D323" s="204"/>
    </row>
    <row r="324" spans="1:4" ht="15.75">
      <c r="A324" s="199" t="s">
        <v>1114</v>
      </c>
      <c r="B324" s="197">
        <v>2040503</v>
      </c>
      <c r="C324" s="197" t="s">
        <v>1117</v>
      </c>
      <c r="D324" s="204"/>
    </row>
    <row r="325" spans="1:4" ht="15.75">
      <c r="A325" s="199" t="s">
        <v>1114</v>
      </c>
      <c r="B325" s="197">
        <v>2040504</v>
      </c>
      <c r="C325" s="197" t="s">
        <v>1311</v>
      </c>
      <c r="D325" s="204"/>
    </row>
    <row r="326" spans="1:4" ht="15.75">
      <c r="A326" s="199" t="s">
        <v>1114</v>
      </c>
      <c r="B326" s="197">
        <v>2040505</v>
      </c>
      <c r="C326" s="197" t="s">
        <v>1312</v>
      </c>
      <c r="D326" s="204"/>
    </row>
    <row r="327" spans="1:4" ht="15.75">
      <c r="A327" s="199" t="s">
        <v>1114</v>
      </c>
      <c r="B327" s="197">
        <v>2040506</v>
      </c>
      <c r="C327" s="197" t="s">
        <v>1313</v>
      </c>
      <c r="D327" s="204"/>
    </row>
    <row r="328" spans="1:4" ht="15.75">
      <c r="A328" s="199" t="s">
        <v>1114</v>
      </c>
      <c r="B328" s="197">
        <v>2040550</v>
      </c>
      <c r="C328" s="197" t="s">
        <v>1124</v>
      </c>
      <c r="D328" s="204"/>
    </row>
    <row r="329" spans="1:4" ht="15.75">
      <c r="A329" s="199" t="s">
        <v>1114</v>
      </c>
      <c r="B329" s="197">
        <v>2040599</v>
      </c>
      <c r="C329" s="197" t="s">
        <v>1314</v>
      </c>
      <c r="D329" s="204"/>
    </row>
    <row r="330" spans="1:4" ht="15.75">
      <c r="A330" s="198" t="s">
        <v>1112</v>
      </c>
      <c r="B330" s="197">
        <v>20406</v>
      </c>
      <c r="C330" s="194" t="s">
        <v>1315</v>
      </c>
      <c r="D330" s="195">
        <f>SUM(D331:D343)</f>
        <v>1600.73</v>
      </c>
    </row>
    <row r="331" spans="1:4" ht="15.75">
      <c r="A331" s="199" t="s">
        <v>1114</v>
      </c>
      <c r="B331" s="197">
        <v>2040601</v>
      </c>
      <c r="C331" s="200" t="s">
        <v>1115</v>
      </c>
      <c r="D331" s="201">
        <f>1221-0.27</f>
        <v>1220.73</v>
      </c>
    </row>
    <row r="332" spans="1:4" ht="15.75">
      <c r="A332" s="199" t="s">
        <v>1114</v>
      </c>
      <c r="B332" s="197">
        <v>2040602</v>
      </c>
      <c r="C332" s="200" t="s">
        <v>1116</v>
      </c>
      <c r="D332" s="201">
        <v>45</v>
      </c>
    </row>
    <row r="333" spans="1:4" ht="15.75">
      <c r="A333" s="199" t="s">
        <v>1114</v>
      </c>
      <c r="B333" s="197">
        <v>2040603</v>
      </c>
      <c r="C333" s="197" t="s">
        <v>1117</v>
      </c>
      <c r="D333" s="204"/>
    </row>
    <row r="334" spans="1:4" ht="15.75">
      <c r="A334" s="199" t="s">
        <v>1114</v>
      </c>
      <c r="B334" s="197">
        <v>2040604</v>
      </c>
      <c r="C334" s="197" t="s">
        <v>1316</v>
      </c>
      <c r="D334" s="204"/>
    </row>
    <row r="335" spans="1:4" ht="15.75">
      <c r="A335" s="199" t="s">
        <v>1114</v>
      </c>
      <c r="B335" s="197">
        <v>2040605</v>
      </c>
      <c r="C335" s="200" t="s">
        <v>1317</v>
      </c>
      <c r="D335" s="201">
        <v>100</v>
      </c>
    </row>
    <row r="336" spans="1:4" ht="15.75">
      <c r="A336" s="199" t="s">
        <v>1114</v>
      </c>
      <c r="B336" s="197">
        <v>2040606</v>
      </c>
      <c r="C336" s="197" t="s">
        <v>1318</v>
      </c>
      <c r="D336" s="204"/>
    </row>
    <row r="337" spans="1:4" ht="15.75">
      <c r="A337" s="199" t="s">
        <v>1114</v>
      </c>
      <c r="B337" s="197">
        <v>2040607</v>
      </c>
      <c r="C337" s="197" t="s">
        <v>1319</v>
      </c>
      <c r="D337" s="204"/>
    </row>
    <row r="338" spans="1:4" ht="15.75">
      <c r="A338" s="199" t="s">
        <v>1114</v>
      </c>
      <c r="B338" s="197">
        <v>2040608</v>
      </c>
      <c r="C338" s="197" t="s">
        <v>1320</v>
      </c>
      <c r="D338" s="204"/>
    </row>
    <row r="339" spans="1:4" ht="15.75">
      <c r="A339" s="199" t="s">
        <v>1114</v>
      </c>
      <c r="B339" s="197">
        <v>2040610</v>
      </c>
      <c r="C339" s="200" t="s">
        <v>1321</v>
      </c>
      <c r="D339" s="201">
        <v>75</v>
      </c>
    </row>
    <row r="340" spans="1:4" ht="15.75">
      <c r="A340" s="199" t="s">
        <v>1114</v>
      </c>
      <c r="B340" s="197">
        <v>2040612</v>
      </c>
      <c r="C340" s="200" t="s">
        <v>1322</v>
      </c>
      <c r="D340" s="201">
        <v>100</v>
      </c>
    </row>
    <row r="341" spans="1:4" ht="15.75">
      <c r="A341" s="199" t="s">
        <v>1114</v>
      </c>
      <c r="B341" s="197">
        <v>2040613</v>
      </c>
      <c r="C341" s="197" t="s">
        <v>1157</v>
      </c>
      <c r="D341" s="204"/>
    </row>
    <row r="342" spans="1:4" ht="15.75">
      <c r="A342" s="199" t="s">
        <v>1114</v>
      </c>
      <c r="B342" s="197">
        <v>2040650</v>
      </c>
      <c r="C342" s="197" t="s">
        <v>1124</v>
      </c>
      <c r="D342" s="204"/>
    </row>
    <row r="343" spans="1:4" ht="15.75">
      <c r="A343" s="199" t="s">
        <v>1114</v>
      </c>
      <c r="B343" s="197">
        <v>2040699</v>
      </c>
      <c r="C343" s="200" t="s">
        <v>1323</v>
      </c>
      <c r="D343" s="201">
        <v>60</v>
      </c>
    </row>
    <row r="344" spans="1:4" ht="15.75">
      <c r="A344" s="198" t="s">
        <v>1112</v>
      </c>
      <c r="B344" s="197">
        <v>20407</v>
      </c>
      <c r="C344" s="207" t="s">
        <v>1324</v>
      </c>
      <c r="D344" s="195">
        <f>SUM(D345:D353)</f>
        <v>0</v>
      </c>
    </row>
    <row r="345" spans="1:4" ht="15.75">
      <c r="A345" s="199" t="s">
        <v>1114</v>
      </c>
      <c r="B345" s="197">
        <v>2040701</v>
      </c>
      <c r="C345" s="197" t="s">
        <v>1161</v>
      </c>
      <c r="D345" s="204"/>
    </row>
    <row r="346" spans="1:4" ht="15.75">
      <c r="A346" s="199" t="s">
        <v>1114</v>
      </c>
      <c r="B346" s="197">
        <v>2040702</v>
      </c>
      <c r="C346" s="197" t="s">
        <v>1162</v>
      </c>
      <c r="D346" s="204"/>
    </row>
    <row r="347" spans="1:4" ht="15.75">
      <c r="A347" s="199" t="s">
        <v>1114</v>
      </c>
      <c r="B347" s="197">
        <v>2040703</v>
      </c>
      <c r="C347" s="197" t="s">
        <v>1117</v>
      </c>
      <c r="D347" s="204"/>
    </row>
    <row r="348" spans="1:4" ht="15.75">
      <c r="A348" s="199" t="s">
        <v>1114</v>
      </c>
      <c r="B348" s="197">
        <v>2040704</v>
      </c>
      <c r="C348" s="197" t="s">
        <v>1325</v>
      </c>
      <c r="D348" s="204"/>
    </row>
    <row r="349" spans="1:4" ht="15.75">
      <c r="A349" s="199" t="s">
        <v>1114</v>
      </c>
      <c r="B349" s="197">
        <v>2040705</v>
      </c>
      <c r="C349" s="197" t="s">
        <v>1326</v>
      </c>
      <c r="D349" s="204"/>
    </row>
    <row r="350" spans="1:4" ht="15.75">
      <c r="A350" s="199" t="s">
        <v>1114</v>
      </c>
      <c r="B350" s="197">
        <v>2040706</v>
      </c>
      <c r="C350" s="197" t="s">
        <v>1327</v>
      </c>
      <c r="D350" s="204"/>
    </row>
    <row r="351" spans="1:4" ht="15.75">
      <c r="A351" s="199" t="s">
        <v>1114</v>
      </c>
      <c r="B351" s="197">
        <v>2040707</v>
      </c>
      <c r="C351" s="197" t="s">
        <v>1157</v>
      </c>
      <c r="D351" s="204"/>
    </row>
    <row r="352" spans="1:4" ht="15.75">
      <c r="A352" s="199" t="s">
        <v>1114</v>
      </c>
      <c r="B352" s="197">
        <v>2040750</v>
      </c>
      <c r="C352" s="197" t="s">
        <v>1124</v>
      </c>
      <c r="D352" s="204"/>
    </row>
    <row r="353" spans="1:4" ht="15.75">
      <c r="A353" s="199" t="s">
        <v>1114</v>
      </c>
      <c r="B353" s="197">
        <v>2040799</v>
      </c>
      <c r="C353" s="197" t="s">
        <v>1328</v>
      </c>
      <c r="D353" s="204"/>
    </row>
    <row r="354" spans="1:4" ht="15.75">
      <c r="A354" s="198" t="s">
        <v>1112</v>
      </c>
      <c r="B354" s="197">
        <v>20408</v>
      </c>
      <c r="C354" s="207" t="s">
        <v>1329</v>
      </c>
      <c r="D354" s="195">
        <f>SUM(D355:D363)</f>
        <v>0</v>
      </c>
    </row>
    <row r="355" spans="1:4" ht="15.75">
      <c r="A355" s="199" t="s">
        <v>1114</v>
      </c>
      <c r="B355" s="197">
        <v>2040801</v>
      </c>
      <c r="C355" s="197" t="s">
        <v>1161</v>
      </c>
      <c r="D355" s="204"/>
    </row>
    <row r="356" spans="1:4" ht="15.75">
      <c r="A356" s="199" t="s">
        <v>1114</v>
      </c>
      <c r="B356" s="197">
        <v>2040802</v>
      </c>
      <c r="C356" s="197" t="s">
        <v>1162</v>
      </c>
      <c r="D356" s="204"/>
    </row>
    <row r="357" spans="1:4" ht="15.75">
      <c r="A357" s="199" t="s">
        <v>1114</v>
      </c>
      <c r="B357" s="197">
        <v>2040803</v>
      </c>
      <c r="C357" s="197" t="s">
        <v>1117</v>
      </c>
      <c r="D357" s="204"/>
    </row>
    <row r="358" spans="1:4" ht="15.75">
      <c r="A358" s="199" t="s">
        <v>1114</v>
      </c>
      <c r="B358" s="197">
        <v>2040804</v>
      </c>
      <c r="C358" s="197" t="s">
        <v>1330</v>
      </c>
      <c r="D358" s="204"/>
    </row>
    <row r="359" spans="1:4" ht="15.75">
      <c r="A359" s="199" t="s">
        <v>1114</v>
      </c>
      <c r="B359" s="197">
        <v>2040805</v>
      </c>
      <c r="C359" s="197" t="s">
        <v>1331</v>
      </c>
      <c r="D359" s="204"/>
    </row>
    <row r="360" spans="1:4" ht="15.75">
      <c r="A360" s="199" t="s">
        <v>1114</v>
      </c>
      <c r="B360" s="197">
        <v>2040806</v>
      </c>
      <c r="C360" s="197" t="s">
        <v>1332</v>
      </c>
      <c r="D360" s="204"/>
    </row>
    <row r="361" spans="1:4" ht="15.75">
      <c r="A361" s="199" t="s">
        <v>1114</v>
      </c>
      <c r="B361" s="197">
        <v>2040807</v>
      </c>
      <c r="C361" s="197" t="s">
        <v>1157</v>
      </c>
      <c r="D361" s="204"/>
    </row>
    <row r="362" spans="1:4" ht="15.75">
      <c r="A362" s="199" t="s">
        <v>1114</v>
      </c>
      <c r="B362" s="197">
        <v>2040850</v>
      </c>
      <c r="C362" s="197" t="s">
        <v>1124</v>
      </c>
      <c r="D362" s="204"/>
    </row>
    <row r="363" spans="1:4" ht="15.75">
      <c r="A363" s="199" t="s">
        <v>1114</v>
      </c>
      <c r="B363" s="197">
        <v>2040899</v>
      </c>
      <c r="C363" s="197" t="s">
        <v>1333</v>
      </c>
      <c r="D363" s="204"/>
    </row>
    <row r="364" spans="1:4" ht="15.75">
      <c r="A364" s="198" t="s">
        <v>1112</v>
      </c>
      <c r="B364" s="197">
        <v>20409</v>
      </c>
      <c r="C364" s="207" t="s">
        <v>1334</v>
      </c>
      <c r="D364" s="195">
        <f>SUM(D365:D371)</f>
        <v>0</v>
      </c>
    </row>
    <row r="365" spans="1:4" ht="15.75">
      <c r="A365" s="199" t="s">
        <v>1114</v>
      </c>
      <c r="B365" s="197">
        <v>2040901</v>
      </c>
      <c r="C365" s="197" t="s">
        <v>1161</v>
      </c>
      <c r="D365" s="204"/>
    </row>
    <row r="366" spans="1:4" ht="15.75">
      <c r="A366" s="199" t="s">
        <v>1114</v>
      </c>
      <c r="B366" s="197">
        <v>2040902</v>
      </c>
      <c r="C366" s="197" t="s">
        <v>1162</v>
      </c>
      <c r="D366" s="204"/>
    </row>
    <row r="367" spans="1:4" ht="15.75">
      <c r="A367" s="199" t="s">
        <v>1114</v>
      </c>
      <c r="B367" s="197">
        <v>2040903</v>
      </c>
      <c r="C367" s="197" t="s">
        <v>1117</v>
      </c>
      <c r="D367" s="204"/>
    </row>
    <row r="368" spans="1:4" ht="15.75">
      <c r="A368" s="199" t="s">
        <v>1114</v>
      </c>
      <c r="B368" s="197">
        <v>2040904</v>
      </c>
      <c r="C368" s="197" t="s">
        <v>1335</v>
      </c>
      <c r="D368" s="204"/>
    </row>
    <row r="369" spans="1:4" ht="15.75">
      <c r="A369" s="199" t="s">
        <v>1114</v>
      </c>
      <c r="B369" s="197">
        <v>2040905</v>
      </c>
      <c r="C369" s="197" t="s">
        <v>1336</v>
      </c>
      <c r="D369" s="204"/>
    </row>
    <row r="370" spans="1:4" ht="15.75">
      <c r="A370" s="199" t="s">
        <v>1114</v>
      </c>
      <c r="B370" s="197">
        <v>2040950</v>
      </c>
      <c r="C370" s="197" t="s">
        <v>1124</v>
      </c>
      <c r="D370" s="204"/>
    </row>
    <row r="371" spans="1:4" ht="15.75">
      <c r="A371" s="199" t="s">
        <v>1114</v>
      </c>
      <c r="B371" s="197">
        <v>2040999</v>
      </c>
      <c r="C371" s="197" t="s">
        <v>1337</v>
      </c>
      <c r="D371" s="204"/>
    </row>
    <row r="372" spans="1:4" ht="15.75">
      <c r="A372" s="198" t="s">
        <v>1112</v>
      </c>
      <c r="B372" s="197">
        <v>20410</v>
      </c>
      <c r="C372" s="207" t="s">
        <v>1338</v>
      </c>
      <c r="D372" s="195">
        <f>SUM(D373:D377)</f>
        <v>0</v>
      </c>
    </row>
    <row r="373" spans="1:4" ht="15.75">
      <c r="A373" s="199" t="s">
        <v>1114</v>
      </c>
      <c r="B373" s="197">
        <v>2041001</v>
      </c>
      <c r="C373" s="197" t="s">
        <v>1161</v>
      </c>
      <c r="D373" s="204"/>
    </row>
    <row r="374" spans="1:4" ht="15.75">
      <c r="A374" s="199" t="s">
        <v>1114</v>
      </c>
      <c r="B374" s="197">
        <v>2041002</v>
      </c>
      <c r="C374" s="197" t="s">
        <v>1162</v>
      </c>
      <c r="D374" s="204"/>
    </row>
    <row r="375" spans="1:4" ht="15.75">
      <c r="A375" s="199" t="s">
        <v>1114</v>
      </c>
      <c r="B375" s="197">
        <v>2041006</v>
      </c>
      <c r="C375" s="197" t="s">
        <v>1157</v>
      </c>
      <c r="D375" s="204"/>
    </row>
    <row r="376" spans="1:4" ht="15.75">
      <c r="A376" s="199" t="s">
        <v>1114</v>
      </c>
      <c r="B376" s="197">
        <v>2041007</v>
      </c>
      <c r="C376" s="197" t="s">
        <v>1339</v>
      </c>
      <c r="D376" s="204"/>
    </row>
    <row r="377" spans="1:4" ht="15.75">
      <c r="A377" s="199" t="s">
        <v>1114</v>
      </c>
      <c r="B377" s="197">
        <v>2041099</v>
      </c>
      <c r="C377" s="197" t="s">
        <v>1340</v>
      </c>
      <c r="D377" s="204"/>
    </row>
    <row r="378" spans="1:4" ht="15.75">
      <c r="A378" s="198" t="s">
        <v>1112</v>
      </c>
      <c r="B378" s="197">
        <v>20499</v>
      </c>
      <c r="C378" s="194" t="s">
        <v>1341</v>
      </c>
      <c r="D378" s="195">
        <f>SUM(D379:D380)</f>
        <v>327.3</v>
      </c>
    </row>
    <row r="379" spans="1:4" ht="15.75">
      <c r="A379" s="199" t="s">
        <v>1114</v>
      </c>
      <c r="B379" s="197">
        <v>2049902</v>
      </c>
      <c r="C379" s="197" t="s">
        <v>1342</v>
      </c>
      <c r="D379" s="204"/>
    </row>
    <row r="380" spans="1:4" ht="15.75">
      <c r="A380" s="199" t="s">
        <v>1114</v>
      </c>
      <c r="B380" s="197">
        <v>2049999</v>
      </c>
      <c r="C380" s="200" t="s">
        <v>1343</v>
      </c>
      <c r="D380" s="201">
        <f>327.3</f>
        <v>327.3</v>
      </c>
    </row>
    <row r="381" spans="1:4" ht="15.75">
      <c r="A381" s="196" t="s">
        <v>1110</v>
      </c>
      <c r="B381" s="197">
        <v>205</v>
      </c>
      <c r="C381" s="194" t="s">
        <v>1344</v>
      </c>
      <c r="D381" s="195">
        <f>D382+D387+D394+D400+D406+D410+D414+D418+D424+D431</f>
        <v>120623.09</v>
      </c>
    </row>
    <row r="382" spans="1:4" ht="15.75">
      <c r="A382" s="198" t="s">
        <v>1112</v>
      </c>
      <c r="B382" s="197">
        <v>20501</v>
      </c>
      <c r="C382" s="194" t="s">
        <v>1345</v>
      </c>
      <c r="D382" s="195">
        <f>SUM(D383:D386)</f>
        <v>1170.45</v>
      </c>
    </row>
    <row r="383" spans="1:4" ht="15.75">
      <c r="A383" s="199" t="s">
        <v>1114</v>
      </c>
      <c r="B383" s="197">
        <v>2050101</v>
      </c>
      <c r="C383" s="200" t="s">
        <v>1115</v>
      </c>
      <c r="D383" s="201">
        <f>1018+0.45</f>
        <v>1018.45</v>
      </c>
    </row>
    <row r="384" spans="1:4" ht="15.75">
      <c r="A384" s="199" t="s">
        <v>1114</v>
      </c>
      <c r="B384" s="197">
        <v>2050102</v>
      </c>
      <c r="C384" s="200" t="s">
        <v>1116</v>
      </c>
      <c r="D384" s="201">
        <v>152</v>
      </c>
    </row>
    <row r="385" spans="1:4" ht="15.75">
      <c r="A385" s="199" t="s">
        <v>1114</v>
      </c>
      <c r="B385" s="197">
        <v>2050103</v>
      </c>
      <c r="C385" s="197" t="s">
        <v>1117</v>
      </c>
      <c r="D385" s="204"/>
    </row>
    <row r="386" spans="1:4" ht="15.75">
      <c r="A386" s="199" t="s">
        <v>1114</v>
      </c>
      <c r="B386" s="197">
        <v>2050199</v>
      </c>
      <c r="C386" s="197" t="s">
        <v>1346</v>
      </c>
      <c r="D386" s="204"/>
    </row>
    <row r="387" spans="1:4" ht="15.75">
      <c r="A387" s="198" t="s">
        <v>1112</v>
      </c>
      <c r="B387" s="197">
        <v>20502</v>
      </c>
      <c r="C387" s="194" t="s">
        <v>1347</v>
      </c>
      <c r="D387" s="195">
        <f>SUM(D388:D393)</f>
        <v>97079.06</v>
      </c>
    </row>
    <row r="388" spans="1:4" ht="15.75">
      <c r="A388" s="199" t="s">
        <v>1114</v>
      </c>
      <c r="B388" s="197">
        <v>2050201</v>
      </c>
      <c r="C388" s="200" t="s">
        <v>1348</v>
      </c>
      <c r="D388" s="201">
        <v>1192</v>
      </c>
    </row>
    <row r="389" spans="1:4" ht="15.75">
      <c r="A389" s="199" t="s">
        <v>1114</v>
      </c>
      <c r="B389" s="197">
        <v>2050202</v>
      </c>
      <c r="C389" s="200" t="s">
        <v>1349</v>
      </c>
      <c r="D389" s="201">
        <v>29111.37</v>
      </c>
    </row>
    <row r="390" spans="1:4" ht="15.75">
      <c r="A390" s="199" t="s">
        <v>1114</v>
      </c>
      <c r="B390" s="197">
        <v>2050203</v>
      </c>
      <c r="C390" s="200" t="s">
        <v>1350</v>
      </c>
      <c r="D390" s="201">
        <v>38815.16</v>
      </c>
    </row>
    <row r="391" spans="1:4" ht="15.75">
      <c r="A391" s="199" t="s">
        <v>1114</v>
      </c>
      <c r="B391" s="197">
        <v>2050204</v>
      </c>
      <c r="C391" s="200" t="s">
        <v>1351</v>
      </c>
      <c r="D391" s="201">
        <v>12767</v>
      </c>
    </row>
    <row r="392" spans="1:4" ht="15.75">
      <c r="A392" s="199" t="s">
        <v>1114</v>
      </c>
      <c r="B392" s="197">
        <v>2050205</v>
      </c>
      <c r="C392" s="197" t="s">
        <v>1352</v>
      </c>
      <c r="D392" s="204"/>
    </row>
    <row r="393" spans="1:4" ht="15.75">
      <c r="A393" s="199" t="s">
        <v>1114</v>
      </c>
      <c r="B393" s="197">
        <v>2050299</v>
      </c>
      <c r="C393" s="200" t="s">
        <v>1353</v>
      </c>
      <c r="D393" s="201">
        <f>13441+1752.53</f>
        <v>15193.53</v>
      </c>
    </row>
    <row r="394" spans="1:4" ht="15.75">
      <c r="A394" s="198" t="s">
        <v>1112</v>
      </c>
      <c r="B394" s="197">
        <v>20503</v>
      </c>
      <c r="C394" s="194" t="s">
        <v>1354</v>
      </c>
      <c r="D394" s="195">
        <f>SUM(D395:D399)</f>
        <v>8117.58</v>
      </c>
    </row>
    <row r="395" spans="1:4" ht="15.75">
      <c r="A395" s="199" t="s">
        <v>1114</v>
      </c>
      <c r="B395" s="197">
        <v>2050301</v>
      </c>
      <c r="C395" s="197" t="s">
        <v>1355</v>
      </c>
      <c r="D395" s="204"/>
    </row>
    <row r="396" spans="1:4" ht="15.75">
      <c r="A396" s="199" t="s">
        <v>1114</v>
      </c>
      <c r="B396" s="197">
        <v>2050302</v>
      </c>
      <c r="C396" s="200" t="s">
        <v>1356</v>
      </c>
      <c r="D396" s="201">
        <f>8118-0.42</f>
        <v>8117.58</v>
      </c>
    </row>
    <row r="397" spans="1:4" ht="15.75">
      <c r="A397" s="199" t="s">
        <v>1114</v>
      </c>
      <c r="B397" s="197">
        <v>2050303</v>
      </c>
      <c r="C397" s="197" t="s">
        <v>1357</v>
      </c>
      <c r="D397" s="204"/>
    </row>
    <row r="398" spans="1:4" ht="15.75">
      <c r="A398" s="199" t="s">
        <v>1114</v>
      </c>
      <c r="B398" s="197">
        <v>2050305</v>
      </c>
      <c r="C398" s="197" t="s">
        <v>1358</v>
      </c>
      <c r="D398" s="204"/>
    </row>
    <row r="399" spans="1:4" ht="15.75">
      <c r="A399" s="199" t="s">
        <v>1114</v>
      </c>
      <c r="B399" s="197">
        <v>2050399</v>
      </c>
      <c r="C399" s="197" t="s">
        <v>1359</v>
      </c>
      <c r="D399" s="204"/>
    </row>
    <row r="400" spans="1:4" ht="15.75">
      <c r="A400" s="198" t="s">
        <v>1112</v>
      </c>
      <c r="B400" s="197">
        <v>20504</v>
      </c>
      <c r="C400" s="194" t="s">
        <v>1360</v>
      </c>
      <c r="D400" s="195">
        <f>SUM(D401:D405)</f>
        <v>90</v>
      </c>
    </row>
    <row r="401" spans="1:4" ht="15.75">
      <c r="A401" s="199" t="s">
        <v>1114</v>
      </c>
      <c r="B401" s="197">
        <v>2050401</v>
      </c>
      <c r="C401" s="197" t="s">
        <v>1361</v>
      </c>
      <c r="D401" s="204"/>
    </row>
    <row r="402" spans="1:4" ht="15.75">
      <c r="A402" s="199" t="s">
        <v>1114</v>
      </c>
      <c r="B402" s="197">
        <v>2050402</v>
      </c>
      <c r="C402" s="197" t="s">
        <v>1362</v>
      </c>
      <c r="D402" s="204"/>
    </row>
    <row r="403" spans="1:4" ht="15.75">
      <c r="A403" s="199" t="s">
        <v>1114</v>
      </c>
      <c r="B403" s="197">
        <v>2050403</v>
      </c>
      <c r="C403" s="197" t="s">
        <v>1363</v>
      </c>
      <c r="D403" s="204"/>
    </row>
    <row r="404" spans="1:4" ht="15.75">
      <c r="A404" s="199" t="s">
        <v>1114</v>
      </c>
      <c r="B404" s="197">
        <v>2050404</v>
      </c>
      <c r="C404" s="197" t="s">
        <v>1364</v>
      </c>
      <c r="D404" s="204"/>
    </row>
    <row r="405" spans="1:4" ht="15.75">
      <c r="A405" s="199" t="s">
        <v>1114</v>
      </c>
      <c r="B405" s="197">
        <v>2050499</v>
      </c>
      <c r="C405" s="200" t="s">
        <v>1365</v>
      </c>
      <c r="D405" s="201">
        <v>90</v>
      </c>
    </row>
    <row r="406" spans="1:4" ht="15.75">
      <c r="A406" s="198" t="s">
        <v>1112</v>
      </c>
      <c r="B406" s="197">
        <v>20505</v>
      </c>
      <c r="C406" s="207" t="s">
        <v>1366</v>
      </c>
      <c r="D406" s="195">
        <f>SUM(D407:D409)</f>
        <v>0</v>
      </c>
    </row>
    <row r="407" spans="1:4" ht="15.75">
      <c r="A407" s="199" t="s">
        <v>1114</v>
      </c>
      <c r="B407" s="197">
        <v>2050501</v>
      </c>
      <c r="C407" s="197" t="s">
        <v>1367</v>
      </c>
      <c r="D407" s="204"/>
    </row>
    <row r="408" spans="1:4" ht="15.75">
      <c r="A408" s="199" t="s">
        <v>1114</v>
      </c>
      <c r="B408" s="197">
        <v>2050502</v>
      </c>
      <c r="C408" s="197" t="s">
        <v>1368</v>
      </c>
      <c r="D408" s="204"/>
    </row>
    <row r="409" spans="1:4" ht="15.75">
      <c r="A409" s="199" t="s">
        <v>1114</v>
      </c>
      <c r="B409" s="197">
        <v>2050599</v>
      </c>
      <c r="C409" s="197" t="s">
        <v>1369</v>
      </c>
      <c r="D409" s="204"/>
    </row>
    <row r="410" spans="1:4" ht="15.75">
      <c r="A410" s="198" t="s">
        <v>1112</v>
      </c>
      <c r="B410" s="197">
        <v>20506</v>
      </c>
      <c r="C410" s="207" t="s">
        <v>1370</v>
      </c>
      <c r="D410" s="195">
        <f>SUM(D411:D413)</f>
        <v>0</v>
      </c>
    </row>
    <row r="411" spans="1:4" ht="15.75">
      <c r="A411" s="199" t="s">
        <v>1114</v>
      </c>
      <c r="B411" s="197">
        <v>2050601</v>
      </c>
      <c r="C411" s="197" t="s">
        <v>1371</v>
      </c>
      <c r="D411" s="204"/>
    </row>
    <row r="412" spans="1:4" ht="15.75">
      <c r="A412" s="199" t="s">
        <v>1114</v>
      </c>
      <c r="B412" s="197">
        <v>2050602</v>
      </c>
      <c r="C412" s="197" t="s">
        <v>1372</v>
      </c>
      <c r="D412" s="204"/>
    </row>
    <row r="413" spans="1:4" ht="15.75">
      <c r="A413" s="199" t="s">
        <v>1114</v>
      </c>
      <c r="B413" s="197">
        <v>2050699</v>
      </c>
      <c r="C413" s="197" t="s">
        <v>1373</v>
      </c>
      <c r="D413" s="204"/>
    </row>
    <row r="414" spans="1:4" ht="15.75">
      <c r="A414" s="198" t="s">
        <v>1112</v>
      </c>
      <c r="B414" s="197">
        <v>20507</v>
      </c>
      <c r="C414" s="194" t="s">
        <v>1374</v>
      </c>
      <c r="D414" s="195">
        <f>SUM(D415:D417)</f>
        <v>230</v>
      </c>
    </row>
    <row r="415" spans="1:4" ht="15.75">
      <c r="A415" s="199" t="s">
        <v>1114</v>
      </c>
      <c r="B415" s="197">
        <v>2050701</v>
      </c>
      <c r="C415" s="200" t="s">
        <v>1375</v>
      </c>
      <c r="D415" s="201">
        <v>230</v>
      </c>
    </row>
    <row r="416" spans="1:4" ht="15.75">
      <c r="A416" s="199" t="s">
        <v>1114</v>
      </c>
      <c r="B416" s="197">
        <v>2050702</v>
      </c>
      <c r="C416" s="197" t="s">
        <v>1376</v>
      </c>
      <c r="D416" s="204"/>
    </row>
    <row r="417" spans="1:4" ht="15.75">
      <c r="A417" s="199" t="s">
        <v>1114</v>
      </c>
      <c r="B417" s="197">
        <v>2050799</v>
      </c>
      <c r="C417" s="197" t="s">
        <v>1377</v>
      </c>
      <c r="D417" s="204"/>
    </row>
    <row r="418" spans="1:4" ht="15.75">
      <c r="A418" s="198" t="s">
        <v>1112</v>
      </c>
      <c r="B418" s="197">
        <v>20508</v>
      </c>
      <c r="C418" s="194" t="s">
        <v>1378</v>
      </c>
      <c r="D418" s="195">
        <f>SUM(D419:D423)</f>
        <v>685</v>
      </c>
    </row>
    <row r="419" spans="1:4" ht="15.75">
      <c r="A419" s="199" t="s">
        <v>1114</v>
      </c>
      <c r="B419" s="197">
        <v>2050801</v>
      </c>
      <c r="C419" s="200" t="s">
        <v>1379</v>
      </c>
      <c r="D419" s="201">
        <v>420</v>
      </c>
    </row>
    <row r="420" spans="1:4" ht="15.75">
      <c r="A420" s="199" t="s">
        <v>1114</v>
      </c>
      <c r="B420" s="197">
        <v>2050802</v>
      </c>
      <c r="C420" s="200" t="s">
        <v>1380</v>
      </c>
      <c r="D420" s="201">
        <v>265</v>
      </c>
    </row>
    <row r="421" spans="1:4" ht="15.75">
      <c r="A421" s="199" t="s">
        <v>1114</v>
      </c>
      <c r="B421" s="197">
        <v>2050803</v>
      </c>
      <c r="C421" s="197" t="s">
        <v>1381</v>
      </c>
      <c r="D421" s="204"/>
    </row>
    <row r="422" spans="1:4" ht="15.75">
      <c r="A422" s="199" t="s">
        <v>1114</v>
      </c>
      <c r="B422" s="197">
        <v>2050804</v>
      </c>
      <c r="C422" s="197" t="s">
        <v>1382</v>
      </c>
      <c r="D422" s="204"/>
    </row>
    <row r="423" spans="1:4" ht="15.75">
      <c r="A423" s="199" t="s">
        <v>1114</v>
      </c>
      <c r="B423" s="197">
        <v>2050899</v>
      </c>
      <c r="C423" s="197" t="s">
        <v>1383</v>
      </c>
      <c r="D423" s="204"/>
    </row>
    <row r="424" spans="1:4" ht="15.75">
      <c r="A424" s="198" t="s">
        <v>1112</v>
      </c>
      <c r="B424" s="197">
        <v>20509</v>
      </c>
      <c r="C424" s="194" t="s">
        <v>1384</v>
      </c>
      <c r="D424" s="195">
        <f>SUM(D425:D430)</f>
        <v>10501</v>
      </c>
    </row>
    <row r="425" spans="1:4" ht="15.75">
      <c r="A425" s="199" t="s">
        <v>1114</v>
      </c>
      <c r="B425" s="197">
        <v>2050901</v>
      </c>
      <c r="C425" s="197" t="s">
        <v>1385</v>
      </c>
      <c r="D425" s="204"/>
    </row>
    <row r="426" spans="1:4" ht="15.75">
      <c r="A426" s="199" t="s">
        <v>1114</v>
      </c>
      <c r="B426" s="197">
        <v>2050902</v>
      </c>
      <c r="C426" s="197" t="s">
        <v>1386</v>
      </c>
      <c r="D426" s="204"/>
    </row>
    <row r="427" spans="1:4" ht="15.75">
      <c r="A427" s="199" t="s">
        <v>1114</v>
      </c>
      <c r="B427" s="197">
        <v>2050903</v>
      </c>
      <c r="C427" s="197" t="s">
        <v>1387</v>
      </c>
      <c r="D427" s="204"/>
    </row>
    <row r="428" spans="1:4" ht="15.75">
      <c r="A428" s="199" t="s">
        <v>1114</v>
      </c>
      <c r="B428" s="197">
        <v>2050904</v>
      </c>
      <c r="C428" s="197" t="s">
        <v>1388</v>
      </c>
      <c r="D428" s="204"/>
    </row>
    <row r="429" spans="1:4" ht="15.75">
      <c r="A429" s="199" t="s">
        <v>1114</v>
      </c>
      <c r="B429" s="197">
        <v>2050905</v>
      </c>
      <c r="C429" s="197" t="s">
        <v>1389</v>
      </c>
      <c r="D429" s="204"/>
    </row>
    <row r="430" spans="1:4" ht="15.75">
      <c r="A430" s="199" t="s">
        <v>1114</v>
      </c>
      <c r="B430" s="197">
        <v>2050999</v>
      </c>
      <c r="C430" s="200" t="s">
        <v>1390</v>
      </c>
      <c r="D430" s="201">
        <v>10501</v>
      </c>
    </row>
    <row r="431" spans="1:4" ht="15.75">
      <c r="A431" s="198" t="s">
        <v>1112</v>
      </c>
      <c r="B431" s="197">
        <v>20599</v>
      </c>
      <c r="C431" s="194" t="s">
        <v>1391</v>
      </c>
      <c r="D431" s="195">
        <f>SUM(D432)</f>
        <v>2750</v>
      </c>
    </row>
    <row r="432" spans="1:4" ht="15.75">
      <c r="A432" s="199" t="s">
        <v>1114</v>
      </c>
      <c r="B432" s="197">
        <v>2059999</v>
      </c>
      <c r="C432" s="200" t="s">
        <v>1392</v>
      </c>
      <c r="D432" s="201">
        <v>2750</v>
      </c>
    </row>
    <row r="433" spans="1:4" ht="15.75">
      <c r="A433" s="196" t="s">
        <v>1110</v>
      </c>
      <c r="B433" s="197">
        <v>206</v>
      </c>
      <c r="C433" s="194" t="s">
        <v>1393</v>
      </c>
      <c r="D433" s="195">
        <f>D434+D439+D448+D454+D459+D464+D469+D476+D480+D484</f>
        <v>642.41</v>
      </c>
    </row>
    <row r="434" spans="1:4" ht="15.75">
      <c r="A434" s="198" t="s">
        <v>1112</v>
      </c>
      <c r="B434" s="197">
        <v>20601</v>
      </c>
      <c r="C434" s="194" t="s">
        <v>1394</v>
      </c>
      <c r="D434" s="195">
        <f>SUM(D435:D438)</f>
        <v>487.68</v>
      </c>
    </row>
    <row r="435" spans="1:4" ht="15.75">
      <c r="A435" s="199" t="s">
        <v>1114</v>
      </c>
      <c r="B435" s="197">
        <v>2060101</v>
      </c>
      <c r="C435" s="200" t="s">
        <v>1115</v>
      </c>
      <c r="D435" s="201">
        <f>347-0.32</f>
        <v>346.68</v>
      </c>
    </row>
    <row r="436" spans="1:4" ht="15.75">
      <c r="A436" s="199" t="s">
        <v>1114</v>
      </c>
      <c r="B436" s="197">
        <v>2060102</v>
      </c>
      <c r="C436" s="200" t="s">
        <v>1116</v>
      </c>
      <c r="D436" s="201">
        <v>141</v>
      </c>
    </row>
    <row r="437" spans="1:4" ht="15.75">
      <c r="A437" s="199" t="s">
        <v>1114</v>
      </c>
      <c r="B437" s="197">
        <v>2060103</v>
      </c>
      <c r="C437" s="197" t="s">
        <v>1117</v>
      </c>
      <c r="D437" s="204"/>
    </row>
    <row r="438" spans="1:4" ht="15.75">
      <c r="A438" s="199" t="s">
        <v>1114</v>
      </c>
      <c r="B438" s="197">
        <v>2060199</v>
      </c>
      <c r="C438" s="197" t="s">
        <v>1395</v>
      </c>
      <c r="D438" s="204"/>
    </row>
    <row r="439" spans="1:4" ht="15.75">
      <c r="A439" s="198" t="s">
        <v>1112</v>
      </c>
      <c r="B439" s="197">
        <v>20602</v>
      </c>
      <c r="C439" s="207" t="s">
        <v>1396</v>
      </c>
      <c r="D439" s="195">
        <f>SUM(D440:D447)</f>
        <v>0</v>
      </c>
    </row>
    <row r="440" spans="1:4" ht="15.75">
      <c r="A440" s="199" t="s">
        <v>1114</v>
      </c>
      <c r="B440" s="197">
        <v>2060201</v>
      </c>
      <c r="C440" s="197" t="s">
        <v>1397</v>
      </c>
      <c r="D440" s="204"/>
    </row>
    <row r="441" spans="1:4" ht="15.75">
      <c r="A441" s="199" t="s">
        <v>1114</v>
      </c>
      <c r="B441" s="197">
        <v>2060203</v>
      </c>
      <c r="C441" s="197" t="s">
        <v>1398</v>
      </c>
      <c r="D441" s="204"/>
    </row>
    <row r="442" spans="1:4" ht="15.75">
      <c r="A442" s="199" t="s">
        <v>1114</v>
      </c>
      <c r="B442" s="197">
        <v>2060204</v>
      </c>
      <c r="C442" s="197" t="s">
        <v>1399</v>
      </c>
      <c r="D442" s="204"/>
    </row>
    <row r="443" spans="1:4" ht="15.75">
      <c r="A443" s="199" t="s">
        <v>1114</v>
      </c>
      <c r="B443" s="197">
        <v>2060205</v>
      </c>
      <c r="C443" s="197" t="s">
        <v>1400</v>
      </c>
      <c r="D443" s="204"/>
    </row>
    <row r="444" spans="1:4" ht="15.75">
      <c r="A444" s="199" t="s">
        <v>1114</v>
      </c>
      <c r="B444" s="197">
        <v>2060206</v>
      </c>
      <c r="C444" s="197" t="s">
        <v>1401</v>
      </c>
      <c r="D444" s="204"/>
    </row>
    <row r="445" spans="1:4" ht="15.75">
      <c r="A445" s="199" t="s">
        <v>1114</v>
      </c>
      <c r="B445" s="197">
        <v>2060207</v>
      </c>
      <c r="C445" s="197" t="s">
        <v>1402</v>
      </c>
      <c r="D445" s="204"/>
    </row>
    <row r="446" spans="1:4" ht="15.75">
      <c r="A446" s="199" t="s">
        <v>1114</v>
      </c>
      <c r="B446" s="197">
        <v>2060208</v>
      </c>
      <c r="C446" s="197" t="s">
        <v>1403</v>
      </c>
      <c r="D446" s="204"/>
    </row>
    <row r="447" spans="1:4" ht="15.75">
      <c r="A447" s="199" t="s">
        <v>1114</v>
      </c>
      <c r="B447" s="197">
        <v>2060299</v>
      </c>
      <c r="C447" s="197" t="s">
        <v>1404</v>
      </c>
      <c r="D447" s="204"/>
    </row>
    <row r="448" spans="1:4" ht="15.75">
      <c r="A448" s="198" t="s">
        <v>1112</v>
      </c>
      <c r="B448" s="197">
        <v>20603</v>
      </c>
      <c r="C448" s="207" t="s">
        <v>1405</v>
      </c>
      <c r="D448" s="195">
        <f>SUM(D449:D453)</f>
        <v>0</v>
      </c>
    </row>
    <row r="449" spans="1:4" ht="15.75">
      <c r="A449" s="199" t="s">
        <v>1114</v>
      </c>
      <c r="B449" s="197">
        <v>2060301</v>
      </c>
      <c r="C449" s="197" t="s">
        <v>1397</v>
      </c>
      <c r="D449" s="204"/>
    </row>
    <row r="450" spans="1:4" ht="15.75">
      <c r="A450" s="199" t="s">
        <v>1114</v>
      </c>
      <c r="B450" s="197">
        <v>2060302</v>
      </c>
      <c r="C450" s="197" t="s">
        <v>1406</v>
      </c>
      <c r="D450" s="204"/>
    </row>
    <row r="451" spans="1:4" ht="15.75">
      <c r="A451" s="199" t="s">
        <v>1114</v>
      </c>
      <c r="B451" s="197">
        <v>2060303</v>
      </c>
      <c r="C451" s="197" t="s">
        <v>1407</v>
      </c>
      <c r="D451" s="204"/>
    </row>
    <row r="452" spans="1:4" ht="15.75">
      <c r="A452" s="199" t="s">
        <v>1114</v>
      </c>
      <c r="B452" s="197">
        <v>2060304</v>
      </c>
      <c r="C452" s="197" t="s">
        <v>1408</v>
      </c>
      <c r="D452" s="204"/>
    </row>
    <row r="453" spans="1:4" ht="15.75">
      <c r="A453" s="199" t="s">
        <v>1114</v>
      </c>
      <c r="B453" s="197">
        <v>2060399</v>
      </c>
      <c r="C453" s="197" t="s">
        <v>1409</v>
      </c>
      <c r="D453" s="204"/>
    </row>
    <row r="454" spans="1:4" ht="15.75">
      <c r="A454" s="198" t="s">
        <v>1112</v>
      </c>
      <c r="B454" s="197">
        <v>20604</v>
      </c>
      <c r="C454" s="207" t="s">
        <v>1410</v>
      </c>
      <c r="D454" s="195">
        <f>SUM(D455:D458)</f>
        <v>0</v>
      </c>
    </row>
    <row r="455" spans="1:4" ht="15.75">
      <c r="A455" s="199" t="s">
        <v>1114</v>
      </c>
      <c r="B455" s="197">
        <v>2060401</v>
      </c>
      <c r="C455" s="197" t="s">
        <v>1397</v>
      </c>
      <c r="D455" s="204"/>
    </row>
    <row r="456" spans="1:4" ht="15.75">
      <c r="A456" s="199" t="s">
        <v>1114</v>
      </c>
      <c r="B456" s="197">
        <v>2060404</v>
      </c>
      <c r="C456" s="197" t="s">
        <v>1411</v>
      </c>
      <c r="D456" s="204"/>
    </row>
    <row r="457" spans="1:4" ht="15.75">
      <c r="A457" s="199" t="s">
        <v>1114</v>
      </c>
      <c r="B457" s="197">
        <v>2060405</v>
      </c>
      <c r="C457" s="197" t="s">
        <v>1412</v>
      </c>
      <c r="D457" s="204"/>
    </row>
    <row r="458" spans="1:4" ht="15.75">
      <c r="A458" s="199" t="s">
        <v>1114</v>
      </c>
      <c r="B458" s="197">
        <v>2060499</v>
      </c>
      <c r="C458" s="197" t="s">
        <v>1413</v>
      </c>
      <c r="D458" s="204"/>
    </row>
    <row r="459" spans="1:4" ht="15.75">
      <c r="A459" s="198" t="s">
        <v>1112</v>
      </c>
      <c r="B459" s="197">
        <v>20605</v>
      </c>
      <c r="C459" s="207" t="s">
        <v>1414</v>
      </c>
      <c r="D459" s="195">
        <f>SUM(D460:D463)</f>
        <v>0</v>
      </c>
    </row>
    <row r="460" spans="1:4" ht="15.75">
      <c r="A460" s="199" t="s">
        <v>1114</v>
      </c>
      <c r="B460" s="197">
        <v>2060501</v>
      </c>
      <c r="C460" s="197" t="s">
        <v>1397</v>
      </c>
      <c r="D460" s="204"/>
    </row>
    <row r="461" spans="1:4" ht="15.75">
      <c r="A461" s="199" t="s">
        <v>1114</v>
      </c>
      <c r="B461" s="197">
        <v>2060502</v>
      </c>
      <c r="C461" s="197" t="s">
        <v>1415</v>
      </c>
      <c r="D461" s="204"/>
    </row>
    <row r="462" spans="1:4" ht="15.75">
      <c r="A462" s="199" t="s">
        <v>1114</v>
      </c>
      <c r="B462" s="197">
        <v>2060503</v>
      </c>
      <c r="C462" s="197" t="s">
        <v>1416</v>
      </c>
      <c r="D462" s="204"/>
    </row>
    <row r="463" spans="1:4" ht="15.75">
      <c r="A463" s="199" t="s">
        <v>1114</v>
      </c>
      <c r="B463" s="197">
        <v>2060599</v>
      </c>
      <c r="C463" s="197" t="s">
        <v>1417</v>
      </c>
      <c r="D463" s="204"/>
    </row>
    <row r="464" spans="1:4" ht="15.75">
      <c r="A464" s="198" t="s">
        <v>1112</v>
      </c>
      <c r="B464" s="197">
        <v>20606</v>
      </c>
      <c r="C464" s="207" t="s">
        <v>1418</v>
      </c>
      <c r="D464" s="195">
        <f>SUM(D465:D468)</f>
        <v>0</v>
      </c>
    </row>
    <row r="465" spans="1:4" ht="15.75">
      <c r="A465" s="199" t="s">
        <v>1114</v>
      </c>
      <c r="B465" s="197">
        <v>2060601</v>
      </c>
      <c r="C465" s="197" t="s">
        <v>1419</v>
      </c>
      <c r="D465" s="204"/>
    </row>
    <row r="466" spans="1:4" ht="15.75">
      <c r="A466" s="199" t="s">
        <v>1114</v>
      </c>
      <c r="B466" s="197">
        <v>2060602</v>
      </c>
      <c r="C466" s="197" t="s">
        <v>1420</v>
      </c>
      <c r="D466" s="204"/>
    </row>
    <row r="467" spans="1:4" ht="15.75">
      <c r="A467" s="199" t="s">
        <v>1114</v>
      </c>
      <c r="B467" s="197">
        <v>2060603</v>
      </c>
      <c r="C467" s="197" t="s">
        <v>1421</v>
      </c>
      <c r="D467" s="204"/>
    </row>
    <row r="468" spans="1:4" ht="15.75">
      <c r="A468" s="199" t="s">
        <v>1114</v>
      </c>
      <c r="B468" s="197">
        <v>2060699</v>
      </c>
      <c r="C468" s="197" t="s">
        <v>1422</v>
      </c>
      <c r="D468" s="204"/>
    </row>
    <row r="469" spans="1:4" ht="15.75">
      <c r="A469" s="198" t="s">
        <v>1112</v>
      </c>
      <c r="B469" s="197">
        <v>20607</v>
      </c>
      <c r="C469" s="194" t="s">
        <v>1423</v>
      </c>
      <c r="D469" s="195">
        <f>SUM(D470:D475)</f>
        <v>104.73</v>
      </c>
    </row>
    <row r="470" spans="1:4" ht="15.75">
      <c r="A470" s="199" t="s">
        <v>1114</v>
      </c>
      <c r="B470" s="197">
        <v>2060701</v>
      </c>
      <c r="C470" s="200" t="s">
        <v>1424</v>
      </c>
      <c r="D470" s="201">
        <f>65-0.27</f>
        <v>64.73</v>
      </c>
    </row>
    <row r="471" spans="1:4" ht="15.75">
      <c r="A471" s="199" t="s">
        <v>1114</v>
      </c>
      <c r="B471" s="197">
        <v>2060702</v>
      </c>
      <c r="C471" s="197" t="s">
        <v>1425</v>
      </c>
      <c r="D471" s="204"/>
    </row>
    <row r="472" spans="1:4" ht="15.75">
      <c r="A472" s="199" t="s">
        <v>1114</v>
      </c>
      <c r="B472" s="197">
        <v>2060703</v>
      </c>
      <c r="C472" s="197" t="s">
        <v>1426</v>
      </c>
      <c r="D472" s="204"/>
    </row>
    <row r="473" spans="1:4" ht="15.75">
      <c r="A473" s="199" t="s">
        <v>1114</v>
      </c>
      <c r="B473" s="197">
        <v>2060704</v>
      </c>
      <c r="C473" s="197" t="s">
        <v>1427</v>
      </c>
      <c r="D473" s="204"/>
    </row>
    <row r="474" spans="1:4" ht="15.75">
      <c r="A474" s="199" t="s">
        <v>1114</v>
      </c>
      <c r="B474" s="197">
        <v>2060705</v>
      </c>
      <c r="C474" s="197" t="s">
        <v>1428</v>
      </c>
      <c r="D474" s="204"/>
    </row>
    <row r="475" spans="1:4" ht="15.75">
      <c r="A475" s="199" t="s">
        <v>1114</v>
      </c>
      <c r="B475" s="197">
        <v>2060799</v>
      </c>
      <c r="C475" s="200" t="s">
        <v>1429</v>
      </c>
      <c r="D475" s="201">
        <v>40</v>
      </c>
    </row>
    <row r="476" spans="1:4" ht="15.75">
      <c r="A476" s="198" t="s">
        <v>1112</v>
      </c>
      <c r="B476" s="197">
        <v>20608</v>
      </c>
      <c r="C476" s="207" t="s">
        <v>1430</v>
      </c>
      <c r="D476" s="195">
        <f>SUM(D477:D479)</f>
        <v>0</v>
      </c>
    </row>
    <row r="477" spans="1:4" ht="15.75">
      <c r="A477" s="199" t="s">
        <v>1114</v>
      </c>
      <c r="B477" s="197">
        <v>2060801</v>
      </c>
      <c r="C477" s="197" t="s">
        <v>1431</v>
      </c>
      <c r="D477" s="204"/>
    </row>
    <row r="478" spans="1:4" ht="15.75">
      <c r="A478" s="199" t="s">
        <v>1114</v>
      </c>
      <c r="B478" s="197">
        <v>2060802</v>
      </c>
      <c r="C478" s="197" t="s">
        <v>1432</v>
      </c>
      <c r="D478" s="204"/>
    </row>
    <row r="479" spans="1:4" ht="15.75">
      <c r="A479" s="199" t="s">
        <v>1114</v>
      </c>
      <c r="B479" s="197">
        <v>2060899</v>
      </c>
      <c r="C479" s="197" t="s">
        <v>1433</v>
      </c>
      <c r="D479" s="204"/>
    </row>
    <row r="480" spans="1:4" ht="15.75">
      <c r="A480" s="198" t="s">
        <v>1112</v>
      </c>
      <c r="B480" s="197">
        <v>20609</v>
      </c>
      <c r="C480" s="207" t="s">
        <v>1434</v>
      </c>
      <c r="D480" s="195">
        <f>SUM(D481:D483)</f>
        <v>0</v>
      </c>
    </row>
    <row r="481" spans="1:4" ht="15.75">
      <c r="A481" s="199" t="s">
        <v>1114</v>
      </c>
      <c r="B481" s="197">
        <v>2060901</v>
      </c>
      <c r="C481" s="197" t="s">
        <v>1435</v>
      </c>
      <c r="D481" s="204"/>
    </row>
    <row r="482" spans="1:4" ht="15.75">
      <c r="A482" s="199" t="s">
        <v>1114</v>
      </c>
      <c r="B482" s="197">
        <v>2060902</v>
      </c>
      <c r="C482" s="197" t="s">
        <v>1436</v>
      </c>
      <c r="D482" s="204"/>
    </row>
    <row r="483" spans="1:4" ht="15.75">
      <c r="A483" s="199" t="s">
        <v>1114</v>
      </c>
      <c r="B483" s="197">
        <v>2060999</v>
      </c>
      <c r="C483" s="197" t="s">
        <v>1437</v>
      </c>
      <c r="D483" s="204"/>
    </row>
    <row r="484" spans="1:4" ht="15.75">
      <c r="A484" s="198" t="s">
        <v>1112</v>
      </c>
      <c r="B484" s="197">
        <v>20699</v>
      </c>
      <c r="C484" s="194" t="s">
        <v>1438</v>
      </c>
      <c r="D484" s="195">
        <f>SUM(D485:D488)</f>
        <v>50</v>
      </c>
    </row>
    <row r="485" spans="1:4" ht="15.75">
      <c r="A485" s="199" t="s">
        <v>1114</v>
      </c>
      <c r="B485" s="197">
        <v>2069901</v>
      </c>
      <c r="C485" s="197" t="s">
        <v>1439</v>
      </c>
      <c r="D485" s="204"/>
    </row>
    <row r="486" spans="1:4" ht="15.75">
      <c r="A486" s="199" t="s">
        <v>1114</v>
      </c>
      <c r="B486" s="197">
        <v>2069902</v>
      </c>
      <c r="C486" s="197" t="s">
        <v>1440</v>
      </c>
      <c r="D486" s="204"/>
    </row>
    <row r="487" spans="1:4" ht="15.75">
      <c r="A487" s="199" t="s">
        <v>1114</v>
      </c>
      <c r="B487" s="197">
        <v>2069903</v>
      </c>
      <c r="C487" s="197" t="s">
        <v>1441</v>
      </c>
      <c r="D487" s="204"/>
    </row>
    <row r="488" spans="1:4" ht="15.75">
      <c r="A488" s="199" t="s">
        <v>1114</v>
      </c>
      <c r="B488" s="197">
        <v>2069999</v>
      </c>
      <c r="C488" s="200" t="s">
        <v>1442</v>
      </c>
      <c r="D488" s="201">
        <v>50</v>
      </c>
    </row>
    <row r="489" spans="1:4" ht="15.75">
      <c r="A489" s="196" t="s">
        <v>1110</v>
      </c>
      <c r="B489" s="197">
        <v>207</v>
      </c>
      <c r="C489" s="194" t="s">
        <v>1443</v>
      </c>
      <c r="D489" s="195">
        <f>D490+D506+D514+D525+D534+D542</f>
        <v>6133.960000000001</v>
      </c>
    </row>
    <row r="490" spans="1:4" ht="15.75">
      <c r="A490" s="198" t="s">
        <v>1112</v>
      </c>
      <c r="B490" s="197">
        <v>20701</v>
      </c>
      <c r="C490" s="194" t="s">
        <v>1444</v>
      </c>
      <c r="D490" s="195">
        <f>SUM(D491:D505)</f>
        <v>2237.36</v>
      </c>
    </row>
    <row r="491" spans="1:4" ht="15.75">
      <c r="A491" s="199" t="s">
        <v>1114</v>
      </c>
      <c r="B491" s="197">
        <v>2070101</v>
      </c>
      <c r="C491" s="200" t="s">
        <v>1115</v>
      </c>
      <c r="D491" s="201">
        <v>1271.91</v>
      </c>
    </row>
    <row r="492" spans="1:4" ht="15.75">
      <c r="A492" s="199" t="s">
        <v>1114</v>
      </c>
      <c r="B492" s="197">
        <v>2070102</v>
      </c>
      <c r="C492" s="200" t="s">
        <v>1116</v>
      </c>
      <c r="D492" s="201">
        <v>25</v>
      </c>
    </row>
    <row r="493" spans="1:4" ht="15.75">
      <c r="A493" s="199" t="s">
        <v>1114</v>
      </c>
      <c r="B493" s="197">
        <v>2070103</v>
      </c>
      <c r="C493" s="197" t="s">
        <v>1117</v>
      </c>
      <c r="D493" s="204"/>
    </row>
    <row r="494" spans="1:4" ht="15.75">
      <c r="A494" s="199" t="s">
        <v>1114</v>
      </c>
      <c r="B494" s="197">
        <v>2070104</v>
      </c>
      <c r="C494" s="200" t="s">
        <v>1445</v>
      </c>
      <c r="D494" s="201">
        <v>89</v>
      </c>
    </row>
    <row r="495" spans="1:4" ht="15.75">
      <c r="A495" s="199" t="s">
        <v>1114</v>
      </c>
      <c r="B495" s="197">
        <v>2070105</v>
      </c>
      <c r="C495" s="200" t="s">
        <v>1446</v>
      </c>
      <c r="D495" s="201">
        <v>25</v>
      </c>
    </row>
    <row r="496" spans="1:4" ht="15.75">
      <c r="A496" s="199" t="s">
        <v>1114</v>
      </c>
      <c r="B496" s="197">
        <v>2070106</v>
      </c>
      <c r="C496" s="197" t="s">
        <v>1447</v>
      </c>
      <c r="D496" s="204"/>
    </row>
    <row r="497" spans="1:4" ht="15.75">
      <c r="A497" s="199" t="s">
        <v>1114</v>
      </c>
      <c r="B497" s="197">
        <v>2070107</v>
      </c>
      <c r="C497" s="200" t="s">
        <v>1448</v>
      </c>
      <c r="D497" s="201">
        <v>240.85</v>
      </c>
    </row>
    <row r="498" spans="1:4" ht="15.75">
      <c r="A498" s="199" t="s">
        <v>1114</v>
      </c>
      <c r="B498" s="197">
        <v>2070108</v>
      </c>
      <c r="C498" s="197" t="s">
        <v>1449</v>
      </c>
      <c r="D498" s="204"/>
    </row>
    <row r="499" spans="1:4" ht="15.75">
      <c r="A499" s="199" t="s">
        <v>1114</v>
      </c>
      <c r="B499" s="197">
        <v>2070109</v>
      </c>
      <c r="C499" s="200" t="s">
        <v>1450</v>
      </c>
      <c r="D499" s="201">
        <v>10</v>
      </c>
    </row>
    <row r="500" spans="1:4" ht="15.75">
      <c r="A500" s="199" t="s">
        <v>1114</v>
      </c>
      <c r="B500" s="197">
        <v>2070110</v>
      </c>
      <c r="C500" s="197" t="s">
        <v>1451</v>
      </c>
      <c r="D500" s="204"/>
    </row>
    <row r="501" spans="1:4" ht="15.75">
      <c r="A501" s="199" t="s">
        <v>1114</v>
      </c>
      <c r="B501" s="197">
        <v>2070111</v>
      </c>
      <c r="C501" s="197" t="s">
        <v>1452</v>
      </c>
      <c r="D501" s="204"/>
    </row>
    <row r="502" spans="1:4" ht="15.75">
      <c r="A502" s="199" t="s">
        <v>1114</v>
      </c>
      <c r="B502" s="197">
        <v>2070112</v>
      </c>
      <c r="C502" s="197" t="s">
        <v>1453</v>
      </c>
      <c r="D502" s="204"/>
    </row>
    <row r="503" spans="1:4" ht="15.75">
      <c r="A503" s="199" t="s">
        <v>1114</v>
      </c>
      <c r="B503" s="197">
        <v>2070113</v>
      </c>
      <c r="C503" s="197" t="s">
        <v>1454</v>
      </c>
      <c r="D503" s="204"/>
    </row>
    <row r="504" spans="1:4" ht="15.75">
      <c r="A504" s="199" t="s">
        <v>1114</v>
      </c>
      <c r="B504" s="197">
        <v>2070114</v>
      </c>
      <c r="C504" s="200" t="s">
        <v>1455</v>
      </c>
      <c r="D504" s="201">
        <v>176</v>
      </c>
    </row>
    <row r="505" spans="1:4" ht="15.75">
      <c r="A505" s="199" t="s">
        <v>1114</v>
      </c>
      <c r="B505" s="197">
        <v>2070199</v>
      </c>
      <c r="C505" s="200" t="s">
        <v>1456</v>
      </c>
      <c r="D505" s="201">
        <f>152.4+247.2</f>
        <v>399.6</v>
      </c>
    </row>
    <row r="506" spans="1:4" ht="15.75">
      <c r="A506" s="198" t="s">
        <v>1112</v>
      </c>
      <c r="B506" s="197">
        <v>20702</v>
      </c>
      <c r="C506" s="194" t="s">
        <v>1457</v>
      </c>
      <c r="D506" s="195">
        <f>SUM(D507:D513)</f>
        <v>747.29</v>
      </c>
    </row>
    <row r="507" spans="1:4" ht="15.75">
      <c r="A507" s="199" t="s">
        <v>1114</v>
      </c>
      <c r="B507" s="197">
        <v>2070201</v>
      </c>
      <c r="C507" s="200" t="s">
        <v>1115</v>
      </c>
      <c r="D507" s="201">
        <v>449.11</v>
      </c>
    </row>
    <row r="508" spans="1:4" ht="15.75">
      <c r="A508" s="199" t="s">
        <v>1114</v>
      </c>
      <c r="B508" s="197">
        <v>2070202</v>
      </c>
      <c r="C508" s="200" t="s">
        <v>1116</v>
      </c>
      <c r="D508" s="201">
        <v>298.18</v>
      </c>
    </row>
    <row r="509" spans="1:4" ht="15.75">
      <c r="A509" s="199" t="s">
        <v>1114</v>
      </c>
      <c r="B509" s="197">
        <v>2070203</v>
      </c>
      <c r="C509" s="197" t="s">
        <v>1117</v>
      </c>
      <c r="D509" s="204"/>
    </row>
    <row r="510" spans="1:4" ht="15.75">
      <c r="A510" s="199" t="s">
        <v>1114</v>
      </c>
      <c r="B510" s="197">
        <v>2070204</v>
      </c>
      <c r="C510" s="197" t="s">
        <v>1458</v>
      </c>
      <c r="D510" s="204"/>
    </row>
    <row r="511" spans="1:4" ht="15.75">
      <c r="A511" s="199" t="s">
        <v>1114</v>
      </c>
      <c r="B511" s="197">
        <v>2070205</v>
      </c>
      <c r="C511" s="197" t="s">
        <v>1459</v>
      </c>
      <c r="D511" s="204"/>
    </row>
    <row r="512" spans="1:4" ht="15.75">
      <c r="A512" s="199" t="s">
        <v>1114</v>
      </c>
      <c r="B512" s="197">
        <v>2070206</v>
      </c>
      <c r="C512" s="197" t="s">
        <v>1460</v>
      </c>
      <c r="D512" s="204"/>
    </row>
    <row r="513" spans="1:4" ht="15.75">
      <c r="A513" s="199" t="s">
        <v>1114</v>
      </c>
      <c r="B513" s="197">
        <v>2070299</v>
      </c>
      <c r="C513" s="197" t="s">
        <v>1461</v>
      </c>
      <c r="D513" s="204"/>
    </row>
    <row r="514" spans="1:4" ht="15.75">
      <c r="A514" s="198" t="s">
        <v>1112</v>
      </c>
      <c r="B514" s="197">
        <v>20703</v>
      </c>
      <c r="C514" s="194" t="s">
        <v>1462</v>
      </c>
      <c r="D514" s="195">
        <f>SUM(D515:D524)</f>
        <v>276.38</v>
      </c>
    </row>
    <row r="515" spans="1:4" ht="15.75">
      <c r="A515" s="199" t="s">
        <v>1114</v>
      </c>
      <c r="B515" s="197">
        <v>2070301</v>
      </c>
      <c r="C515" s="200" t="s">
        <v>1115</v>
      </c>
      <c r="D515" s="201">
        <v>216.38</v>
      </c>
    </row>
    <row r="516" spans="1:4" ht="15.75">
      <c r="A516" s="199" t="s">
        <v>1114</v>
      </c>
      <c r="B516" s="197">
        <v>2070302</v>
      </c>
      <c r="C516" s="197" t="s">
        <v>1162</v>
      </c>
      <c r="D516" s="204"/>
    </row>
    <row r="517" spans="1:4" ht="15.75">
      <c r="A517" s="199" t="s">
        <v>1114</v>
      </c>
      <c r="B517" s="197">
        <v>2070303</v>
      </c>
      <c r="C517" s="197" t="s">
        <v>1117</v>
      </c>
      <c r="D517" s="204"/>
    </row>
    <row r="518" spans="1:4" ht="15.75">
      <c r="A518" s="199" t="s">
        <v>1114</v>
      </c>
      <c r="B518" s="197">
        <v>2070304</v>
      </c>
      <c r="C518" s="197" t="s">
        <v>1463</v>
      </c>
      <c r="D518" s="204"/>
    </row>
    <row r="519" spans="1:4" ht="15.75">
      <c r="A519" s="199" t="s">
        <v>1114</v>
      </c>
      <c r="B519" s="197">
        <v>2070305</v>
      </c>
      <c r="C519" s="200" t="s">
        <v>1464</v>
      </c>
      <c r="D519" s="208">
        <v>60</v>
      </c>
    </row>
    <row r="520" spans="1:4" ht="15.75">
      <c r="A520" s="199" t="s">
        <v>1114</v>
      </c>
      <c r="B520" s="197">
        <v>2070306</v>
      </c>
      <c r="C520" s="197" t="s">
        <v>1465</v>
      </c>
      <c r="D520" s="204"/>
    </row>
    <row r="521" spans="1:4" ht="15.75">
      <c r="A521" s="199" t="s">
        <v>1114</v>
      </c>
      <c r="B521" s="197">
        <v>2070307</v>
      </c>
      <c r="C521" s="197" t="s">
        <v>1466</v>
      </c>
      <c r="D521" s="204"/>
    </row>
    <row r="522" spans="1:4" ht="15.75">
      <c r="A522" s="199" t="s">
        <v>1114</v>
      </c>
      <c r="B522" s="197">
        <v>2070308</v>
      </c>
      <c r="C522" s="197" t="s">
        <v>1467</v>
      </c>
      <c r="D522" s="204"/>
    </row>
    <row r="523" spans="1:4" ht="15.75">
      <c r="A523" s="199" t="s">
        <v>1114</v>
      </c>
      <c r="B523" s="197">
        <v>2070309</v>
      </c>
      <c r="C523" s="197" t="s">
        <v>1468</v>
      </c>
      <c r="D523" s="204"/>
    </row>
    <row r="524" spans="1:4" ht="15.75">
      <c r="A524" s="199" t="s">
        <v>1114</v>
      </c>
      <c r="B524" s="197">
        <v>2070399</v>
      </c>
      <c r="C524" s="197" t="s">
        <v>1469</v>
      </c>
      <c r="D524" s="204"/>
    </row>
    <row r="525" spans="1:4" ht="15.75">
      <c r="A525" s="198" t="s">
        <v>1112</v>
      </c>
      <c r="B525" s="197">
        <v>20706</v>
      </c>
      <c r="C525" s="209" t="s">
        <v>1470</v>
      </c>
      <c r="D525" s="195">
        <f>SUM(D526:D533)</f>
        <v>159.78</v>
      </c>
    </row>
    <row r="526" spans="1:4" ht="15.75">
      <c r="A526" s="199" t="s">
        <v>1114</v>
      </c>
      <c r="B526" s="197">
        <v>2070601</v>
      </c>
      <c r="C526" s="210" t="s">
        <v>1115</v>
      </c>
      <c r="D526" s="201">
        <v>49.41</v>
      </c>
    </row>
    <row r="527" spans="1:4" ht="15.75">
      <c r="A527" s="199" t="s">
        <v>1114</v>
      </c>
      <c r="B527" s="197">
        <v>2070602</v>
      </c>
      <c r="C527" s="210" t="s">
        <v>1116</v>
      </c>
      <c r="D527" s="201">
        <v>110.37</v>
      </c>
    </row>
    <row r="528" spans="1:4" ht="15.75">
      <c r="A528" s="199" t="s">
        <v>1114</v>
      </c>
      <c r="B528" s="197">
        <v>2070603</v>
      </c>
      <c r="C528" s="211" t="s">
        <v>1117</v>
      </c>
      <c r="D528" s="204"/>
    </row>
    <row r="529" spans="1:4" ht="15.75">
      <c r="A529" s="199" t="s">
        <v>1114</v>
      </c>
      <c r="B529" s="197">
        <v>2070604</v>
      </c>
      <c r="C529" s="211" t="s">
        <v>1471</v>
      </c>
      <c r="D529" s="204"/>
    </row>
    <row r="530" spans="1:4" ht="15.75">
      <c r="A530" s="199" t="s">
        <v>1114</v>
      </c>
      <c r="B530" s="197">
        <v>2070605</v>
      </c>
      <c r="C530" s="211" t="s">
        <v>1472</v>
      </c>
      <c r="D530" s="204"/>
    </row>
    <row r="531" spans="1:4" ht="15.75">
      <c r="A531" s="199" t="s">
        <v>1114</v>
      </c>
      <c r="B531" s="197">
        <v>2070606</v>
      </c>
      <c r="C531" s="211" t="s">
        <v>1473</v>
      </c>
      <c r="D531" s="204"/>
    </row>
    <row r="532" spans="1:4" ht="15.75">
      <c r="A532" s="199" t="s">
        <v>1114</v>
      </c>
      <c r="B532" s="197">
        <v>2070607</v>
      </c>
      <c r="C532" s="211" t="s">
        <v>1474</v>
      </c>
      <c r="D532" s="204"/>
    </row>
    <row r="533" spans="1:4" ht="15.75">
      <c r="A533" s="199" t="s">
        <v>1114</v>
      </c>
      <c r="B533" s="197">
        <v>2070699</v>
      </c>
      <c r="C533" s="211" t="s">
        <v>1475</v>
      </c>
      <c r="D533" s="204"/>
    </row>
    <row r="534" spans="1:4" ht="15.75">
      <c r="A534" s="198" t="s">
        <v>1112</v>
      </c>
      <c r="B534" s="197">
        <v>20708</v>
      </c>
      <c r="C534" s="209" t="s">
        <v>1476</v>
      </c>
      <c r="D534" s="195">
        <f>SUM(D535:D541)</f>
        <v>2639.97</v>
      </c>
    </row>
    <row r="535" spans="1:4" ht="15.75">
      <c r="A535" s="199" t="s">
        <v>1114</v>
      </c>
      <c r="B535" s="197">
        <v>2070801</v>
      </c>
      <c r="C535" s="210" t="s">
        <v>1115</v>
      </c>
      <c r="D535" s="201">
        <v>2389.97</v>
      </c>
    </row>
    <row r="536" spans="1:4" ht="15.75">
      <c r="A536" s="199" t="s">
        <v>1114</v>
      </c>
      <c r="B536" s="197">
        <v>2070802</v>
      </c>
      <c r="C536" s="210" t="s">
        <v>1116</v>
      </c>
      <c r="D536" s="201">
        <v>250</v>
      </c>
    </row>
    <row r="537" spans="1:4" ht="15.75">
      <c r="A537" s="199" t="s">
        <v>1114</v>
      </c>
      <c r="B537" s="197">
        <v>2070803</v>
      </c>
      <c r="C537" s="211" t="s">
        <v>1117</v>
      </c>
      <c r="D537" s="204"/>
    </row>
    <row r="538" spans="1:4" ht="15.75">
      <c r="A538" s="199" t="s">
        <v>1114</v>
      </c>
      <c r="B538" s="197">
        <v>2070806</v>
      </c>
      <c r="C538" s="211" t="s">
        <v>1477</v>
      </c>
      <c r="D538" s="204"/>
    </row>
    <row r="539" spans="1:4" ht="15.75">
      <c r="A539" s="199" t="s">
        <v>1114</v>
      </c>
      <c r="B539" s="197">
        <v>2070807</v>
      </c>
      <c r="C539" s="211" t="s">
        <v>1478</v>
      </c>
      <c r="D539" s="204"/>
    </row>
    <row r="540" spans="1:4" ht="15.75">
      <c r="A540" s="199" t="s">
        <v>1114</v>
      </c>
      <c r="B540" s="197">
        <v>2070808</v>
      </c>
      <c r="C540" s="211" t="s">
        <v>1479</v>
      </c>
      <c r="D540" s="204"/>
    </row>
    <row r="541" spans="1:4" ht="15.75">
      <c r="A541" s="199" t="s">
        <v>1114</v>
      </c>
      <c r="B541" s="197">
        <v>2070899</v>
      </c>
      <c r="C541" s="211" t="s">
        <v>1480</v>
      </c>
      <c r="D541" s="204"/>
    </row>
    <row r="542" spans="1:4" ht="15.75">
      <c r="A542" s="198" t="s">
        <v>1112</v>
      </c>
      <c r="B542" s="197">
        <v>20799</v>
      </c>
      <c r="C542" s="194" t="s">
        <v>1481</v>
      </c>
      <c r="D542" s="195">
        <f>SUM(D543:D545)</f>
        <v>73.18</v>
      </c>
    </row>
    <row r="543" spans="1:4" ht="15.75">
      <c r="A543" s="199" t="s">
        <v>1114</v>
      </c>
      <c r="B543" s="197">
        <v>2079902</v>
      </c>
      <c r="C543" s="197" t="s">
        <v>1482</v>
      </c>
      <c r="D543" s="204"/>
    </row>
    <row r="544" spans="1:4" ht="15.75">
      <c r="A544" s="199" t="s">
        <v>1114</v>
      </c>
      <c r="B544" s="197">
        <v>2079903</v>
      </c>
      <c r="C544" s="197" t="s">
        <v>1483</v>
      </c>
      <c r="D544" s="204"/>
    </row>
    <row r="545" spans="1:4" ht="15.75">
      <c r="A545" s="199" t="s">
        <v>1114</v>
      </c>
      <c r="B545" s="197">
        <v>2079999</v>
      </c>
      <c r="C545" s="200" t="s">
        <v>1484</v>
      </c>
      <c r="D545" s="201">
        <f>73.18</f>
        <v>73.18</v>
      </c>
    </row>
    <row r="546" spans="1:4" ht="15.75">
      <c r="A546" s="196" t="s">
        <v>1110</v>
      </c>
      <c r="B546" s="197">
        <v>208</v>
      </c>
      <c r="C546" s="194" t="s">
        <v>1485</v>
      </c>
      <c r="D546" s="195">
        <f>D547+D566+D574+D576+D585+D589+D599+D608+D615+D623+D632+D637+D640+D643+D646+D649+D652+D656+D660+D668+D671</f>
        <v>91214.79</v>
      </c>
    </row>
    <row r="547" spans="1:4" ht="15.75">
      <c r="A547" s="198" t="s">
        <v>1112</v>
      </c>
      <c r="B547" s="197">
        <v>20801</v>
      </c>
      <c r="C547" s="194" t="s">
        <v>1486</v>
      </c>
      <c r="D547" s="195">
        <f>SUM(D548:D565)</f>
        <v>1910.44</v>
      </c>
    </row>
    <row r="548" spans="1:4" ht="15.75">
      <c r="A548" s="199" t="s">
        <v>1114</v>
      </c>
      <c r="B548" s="197">
        <v>2080101</v>
      </c>
      <c r="C548" s="200" t="s">
        <v>1115</v>
      </c>
      <c r="D548" s="201">
        <v>1732.44</v>
      </c>
    </row>
    <row r="549" spans="1:4" ht="15.75">
      <c r="A549" s="199" t="s">
        <v>1114</v>
      </c>
      <c r="B549" s="197">
        <v>2080102</v>
      </c>
      <c r="C549" s="197" t="s">
        <v>1162</v>
      </c>
      <c r="D549" s="204"/>
    </row>
    <row r="550" spans="1:4" ht="15.75">
      <c r="A550" s="199" t="s">
        <v>1114</v>
      </c>
      <c r="B550" s="197">
        <v>2080103</v>
      </c>
      <c r="C550" s="197" t="s">
        <v>1117</v>
      </c>
      <c r="D550" s="204"/>
    </row>
    <row r="551" spans="1:4" ht="15.75">
      <c r="A551" s="199" t="s">
        <v>1114</v>
      </c>
      <c r="B551" s="197">
        <v>2080104</v>
      </c>
      <c r="C551" s="197" t="s">
        <v>1487</v>
      </c>
      <c r="D551" s="204"/>
    </row>
    <row r="552" spans="1:4" ht="15.75">
      <c r="A552" s="199" t="s">
        <v>1114</v>
      </c>
      <c r="B552" s="197">
        <v>2080105</v>
      </c>
      <c r="C552" s="197" t="s">
        <v>1488</v>
      </c>
      <c r="D552" s="204"/>
    </row>
    <row r="553" spans="1:4" ht="15.75">
      <c r="A553" s="199" t="s">
        <v>1114</v>
      </c>
      <c r="B553" s="197">
        <v>2080106</v>
      </c>
      <c r="C553" s="197" t="s">
        <v>1489</v>
      </c>
      <c r="D553" s="204"/>
    </row>
    <row r="554" spans="1:4" ht="15.75">
      <c r="A554" s="199" t="s">
        <v>1114</v>
      </c>
      <c r="B554" s="197">
        <v>2080107</v>
      </c>
      <c r="C554" s="197" t="s">
        <v>1490</v>
      </c>
      <c r="D554" s="204"/>
    </row>
    <row r="555" spans="1:4" ht="15.75">
      <c r="A555" s="199" t="s">
        <v>1114</v>
      </c>
      <c r="B555" s="197">
        <v>2080108</v>
      </c>
      <c r="C555" s="197" t="s">
        <v>1157</v>
      </c>
      <c r="D555" s="204"/>
    </row>
    <row r="556" spans="1:4" ht="15.75">
      <c r="A556" s="199" t="s">
        <v>1114</v>
      </c>
      <c r="B556" s="197">
        <v>2080109</v>
      </c>
      <c r="C556" s="197" t="s">
        <v>1491</v>
      </c>
      <c r="D556" s="204"/>
    </row>
    <row r="557" spans="1:4" ht="15.75">
      <c r="A557" s="199" t="s">
        <v>1114</v>
      </c>
      <c r="B557" s="197">
        <v>2080110</v>
      </c>
      <c r="C557" s="197" t="s">
        <v>1492</v>
      </c>
      <c r="D557" s="204"/>
    </row>
    <row r="558" spans="1:4" ht="15.75">
      <c r="A558" s="199" t="s">
        <v>1114</v>
      </c>
      <c r="B558" s="197">
        <v>2080111</v>
      </c>
      <c r="C558" s="197" t="s">
        <v>1493</v>
      </c>
      <c r="D558" s="204"/>
    </row>
    <row r="559" spans="1:4" ht="15.75">
      <c r="A559" s="199" t="s">
        <v>1114</v>
      </c>
      <c r="B559" s="197">
        <v>2080112</v>
      </c>
      <c r="C559" s="197" t="s">
        <v>1494</v>
      </c>
      <c r="D559" s="204"/>
    </row>
    <row r="560" spans="1:4" ht="15.75">
      <c r="A560" s="199" t="s">
        <v>1114</v>
      </c>
      <c r="B560" s="197">
        <v>2080113</v>
      </c>
      <c r="C560" s="197" t="s">
        <v>1495</v>
      </c>
      <c r="D560" s="204"/>
    </row>
    <row r="561" spans="1:4" ht="15.75">
      <c r="A561" s="199" t="s">
        <v>1114</v>
      </c>
      <c r="B561" s="197">
        <v>2080114</v>
      </c>
      <c r="C561" s="197" t="s">
        <v>1496</v>
      </c>
      <c r="D561" s="204"/>
    </row>
    <row r="562" spans="1:4" ht="15.75">
      <c r="A562" s="199" t="s">
        <v>1114</v>
      </c>
      <c r="B562" s="197">
        <v>2080115</v>
      </c>
      <c r="C562" s="197" t="s">
        <v>1497</v>
      </c>
      <c r="D562" s="204"/>
    </row>
    <row r="563" spans="1:4" ht="15.75">
      <c r="A563" s="199" t="s">
        <v>1114</v>
      </c>
      <c r="B563" s="197">
        <v>2080116</v>
      </c>
      <c r="C563" s="197" t="s">
        <v>1498</v>
      </c>
      <c r="D563" s="204"/>
    </row>
    <row r="564" spans="1:4" ht="15.75">
      <c r="A564" s="199" t="s">
        <v>1114</v>
      </c>
      <c r="B564" s="197">
        <v>2080150</v>
      </c>
      <c r="C564" s="197" t="s">
        <v>1124</v>
      </c>
      <c r="D564" s="204"/>
    </row>
    <row r="565" spans="1:4" ht="15.75">
      <c r="A565" s="199" t="s">
        <v>1114</v>
      </c>
      <c r="B565" s="197">
        <v>2080199</v>
      </c>
      <c r="C565" s="200" t="s">
        <v>1499</v>
      </c>
      <c r="D565" s="201">
        <v>178</v>
      </c>
    </row>
    <row r="566" spans="1:4" ht="15.75">
      <c r="A566" s="198" t="s">
        <v>1112</v>
      </c>
      <c r="B566" s="197">
        <v>20802</v>
      </c>
      <c r="C566" s="194" t="s">
        <v>1500</v>
      </c>
      <c r="D566" s="195">
        <f>SUM(D567:D573)</f>
        <v>1901.36</v>
      </c>
    </row>
    <row r="567" spans="1:4" ht="15.75">
      <c r="A567" s="199" t="s">
        <v>1114</v>
      </c>
      <c r="B567" s="197">
        <v>2080201</v>
      </c>
      <c r="C567" s="200" t="s">
        <v>1115</v>
      </c>
      <c r="D567" s="201">
        <v>1801.36</v>
      </c>
    </row>
    <row r="568" spans="1:4" ht="15.75">
      <c r="A568" s="199" t="s">
        <v>1114</v>
      </c>
      <c r="B568" s="197">
        <v>2080202</v>
      </c>
      <c r="C568" s="200" t="s">
        <v>1116</v>
      </c>
      <c r="D568" s="201">
        <v>100</v>
      </c>
    </row>
    <row r="569" spans="1:4" ht="15.75">
      <c r="A569" s="199" t="s">
        <v>1114</v>
      </c>
      <c r="B569" s="197">
        <v>2080203</v>
      </c>
      <c r="C569" s="197" t="s">
        <v>1117</v>
      </c>
      <c r="D569" s="204"/>
    </row>
    <row r="570" spans="1:4" ht="15.75">
      <c r="A570" s="199" t="s">
        <v>1114</v>
      </c>
      <c r="B570" s="197">
        <v>2080206</v>
      </c>
      <c r="C570" s="197" t="s">
        <v>1501</v>
      </c>
      <c r="D570" s="204"/>
    </row>
    <row r="571" spans="1:4" ht="15.75">
      <c r="A571" s="199" t="s">
        <v>1114</v>
      </c>
      <c r="B571" s="197">
        <v>2080207</v>
      </c>
      <c r="C571" s="197" t="s">
        <v>1502</v>
      </c>
      <c r="D571" s="204"/>
    </row>
    <row r="572" spans="1:4" ht="15.75">
      <c r="A572" s="199" t="s">
        <v>1114</v>
      </c>
      <c r="B572" s="197">
        <v>2080208</v>
      </c>
      <c r="C572" s="197" t="s">
        <v>1503</v>
      </c>
      <c r="D572" s="204"/>
    </row>
    <row r="573" spans="1:4" ht="15.75">
      <c r="A573" s="199" t="s">
        <v>1114</v>
      </c>
      <c r="B573" s="197">
        <v>2080299</v>
      </c>
      <c r="C573" s="197" t="s">
        <v>1504</v>
      </c>
      <c r="D573" s="204"/>
    </row>
    <row r="574" spans="1:4" ht="15.75">
      <c r="A574" s="198" t="s">
        <v>1112</v>
      </c>
      <c r="B574" s="197">
        <v>20804</v>
      </c>
      <c r="C574" s="207" t="s">
        <v>1505</v>
      </c>
      <c r="D574" s="195">
        <f>SUM(D575)</f>
        <v>0</v>
      </c>
    </row>
    <row r="575" spans="1:4" ht="15.75">
      <c r="A575" s="199" t="s">
        <v>1114</v>
      </c>
      <c r="B575" s="197">
        <v>2080402</v>
      </c>
      <c r="C575" s="197" t="s">
        <v>1506</v>
      </c>
      <c r="D575" s="204"/>
    </row>
    <row r="576" spans="1:4" ht="15.75">
      <c r="A576" s="198" t="s">
        <v>1112</v>
      </c>
      <c r="B576" s="197">
        <v>20805</v>
      </c>
      <c r="C576" s="194" t="s">
        <v>1507</v>
      </c>
      <c r="D576" s="195">
        <f>SUM(D577:D584)</f>
        <v>31500</v>
      </c>
    </row>
    <row r="577" spans="1:4" ht="15.75">
      <c r="A577" s="199" t="s">
        <v>1114</v>
      </c>
      <c r="B577" s="197">
        <v>2080501</v>
      </c>
      <c r="C577" s="197" t="s">
        <v>1508</v>
      </c>
      <c r="D577" s="204"/>
    </row>
    <row r="578" spans="1:4" ht="15.75">
      <c r="A578" s="199" t="s">
        <v>1114</v>
      </c>
      <c r="B578" s="197">
        <v>2080502</v>
      </c>
      <c r="C578" s="197" t="s">
        <v>1509</v>
      </c>
      <c r="D578" s="204"/>
    </row>
    <row r="579" spans="1:4" ht="15.75">
      <c r="A579" s="199" t="s">
        <v>1114</v>
      </c>
      <c r="B579" s="197">
        <v>2080503</v>
      </c>
      <c r="C579" s="197" t="s">
        <v>1510</v>
      </c>
      <c r="D579" s="204"/>
    </row>
    <row r="580" spans="1:4" ht="15.75">
      <c r="A580" s="199" t="s">
        <v>1114</v>
      </c>
      <c r="B580" s="197">
        <v>2080505</v>
      </c>
      <c r="C580" s="197" t="s">
        <v>1511</v>
      </c>
      <c r="D580" s="204"/>
    </row>
    <row r="581" spans="1:4" ht="15.75">
      <c r="A581" s="199" t="s">
        <v>1114</v>
      </c>
      <c r="B581" s="197">
        <v>2080506</v>
      </c>
      <c r="C581" s="197" t="s">
        <v>1512</v>
      </c>
      <c r="D581" s="204"/>
    </row>
    <row r="582" spans="1:4" ht="15.75">
      <c r="A582" s="199" t="s">
        <v>1114</v>
      </c>
      <c r="B582" s="197">
        <v>2080507</v>
      </c>
      <c r="C582" s="200" t="s">
        <v>1513</v>
      </c>
      <c r="D582" s="201">
        <v>27900</v>
      </c>
    </row>
    <row r="583" spans="1:4" ht="15.75">
      <c r="A583" s="199" t="s">
        <v>1114</v>
      </c>
      <c r="B583" s="197">
        <v>2080508</v>
      </c>
      <c r="C583" s="200" t="s">
        <v>1514</v>
      </c>
      <c r="D583" s="201">
        <v>3600</v>
      </c>
    </row>
    <row r="584" spans="1:4" ht="15.75">
      <c r="A584" s="199" t="s">
        <v>1114</v>
      </c>
      <c r="B584" s="197">
        <v>2080599</v>
      </c>
      <c r="C584" s="197" t="s">
        <v>1515</v>
      </c>
      <c r="D584" s="204"/>
    </row>
    <row r="585" spans="1:4" ht="15.75">
      <c r="A585" s="198" t="s">
        <v>1112</v>
      </c>
      <c r="B585" s="197">
        <v>20806</v>
      </c>
      <c r="C585" s="207" t="s">
        <v>1516</v>
      </c>
      <c r="D585" s="195">
        <f>SUM(D586:D588)</f>
        <v>0</v>
      </c>
    </row>
    <row r="586" spans="1:4" ht="15.75">
      <c r="A586" s="199" t="s">
        <v>1114</v>
      </c>
      <c r="B586" s="197">
        <v>2080601</v>
      </c>
      <c r="C586" s="197" t="s">
        <v>1517</v>
      </c>
      <c r="D586" s="204"/>
    </row>
    <row r="587" spans="1:4" ht="15.75">
      <c r="A587" s="199" t="s">
        <v>1114</v>
      </c>
      <c r="B587" s="197">
        <v>2080602</v>
      </c>
      <c r="C587" s="197" t="s">
        <v>1518</v>
      </c>
      <c r="D587" s="204"/>
    </row>
    <row r="588" spans="1:4" ht="15.75">
      <c r="A588" s="199" t="s">
        <v>1114</v>
      </c>
      <c r="B588" s="197">
        <v>2080699</v>
      </c>
      <c r="C588" s="197" t="s">
        <v>1519</v>
      </c>
      <c r="D588" s="204"/>
    </row>
    <row r="589" spans="1:4" ht="15.75">
      <c r="A589" s="198" t="s">
        <v>1112</v>
      </c>
      <c r="B589" s="197">
        <v>20807</v>
      </c>
      <c r="C589" s="194" t="s">
        <v>1520</v>
      </c>
      <c r="D589" s="195">
        <f>SUM(D590:D598)</f>
        <v>350</v>
      </c>
    </row>
    <row r="590" spans="1:4" ht="15.75">
      <c r="A590" s="199" t="s">
        <v>1114</v>
      </c>
      <c r="B590" s="197">
        <v>2080701</v>
      </c>
      <c r="C590" s="197" t="s">
        <v>1521</v>
      </c>
      <c r="D590" s="204"/>
    </row>
    <row r="591" spans="1:4" ht="15.75">
      <c r="A591" s="199" t="s">
        <v>1114</v>
      </c>
      <c r="B591" s="197">
        <v>2080702</v>
      </c>
      <c r="C591" s="197" t="s">
        <v>1522</v>
      </c>
      <c r="D591" s="204"/>
    </row>
    <row r="592" spans="1:4" ht="15.75">
      <c r="A592" s="199" t="s">
        <v>1114</v>
      </c>
      <c r="B592" s="197">
        <v>2080704</v>
      </c>
      <c r="C592" s="197" t="s">
        <v>1523</v>
      </c>
      <c r="D592" s="204"/>
    </row>
    <row r="593" spans="1:4" ht="15.75">
      <c r="A593" s="199" t="s">
        <v>1114</v>
      </c>
      <c r="B593" s="197">
        <v>2080705</v>
      </c>
      <c r="C593" s="197" t="s">
        <v>1524</v>
      </c>
      <c r="D593" s="204"/>
    </row>
    <row r="594" spans="1:4" ht="15.75">
      <c r="A594" s="199" t="s">
        <v>1114</v>
      </c>
      <c r="B594" s="197">
        <v>2080709</v>
      </c>
      <c r="C594" s="197" t="s">
        <v>1525</v>
      </c>
      <c r="D594" s="204"/>
    </row>
    <row r="595" spans="1:4" ht="15.75">
      <c r="A595" s="199" t="s">
        <v>1114</v>
      </c>
      <c r="B595" s="197">
        <v>2080711</v>
      </c>
      <c r="C595" s="197" t="s">
        <v>1526</v>
      </c>
      <c r="D595" s="204"/>
    </row>
    <row r="596" spans="1:4" ht="15.75">
      <c r="A596" s="199" t="s">
        <v>1114</v>
      </c>
      <c r="B596" s="197">
        <v>2080712</v>
      </c>
      <c r="C596" s="197" t="s">
        <v>1527</v>
      </c>
      <c r="D596" s="204"/>
    </row>
    <row r="597" spans="1:4" ht="15.75">
      <c r="A597" s="199" t="s">
        <v>1114</v>
      </c>
      <c r="B597" s="197">
        <v>2080713</v>
      </c>
      <c r="C597" s="197" t="s">
        <v>1528</v>
      </c>
      <c r="D597" s="204"/>
    </row>
    <row r="598" spans="1:4" ht="15.75">
      <c r="A598" s="199" t="s">
        <v>1114</v>
      </c>
      <c r="B598" s="197">
        <v>2080799</v>
      </c>
      <c r="C598" s="200" t="s">
        <v>1529</v>
      </c>
      <c r="D598" s="201">
        <v>350</v>
      </c>
    </row>
    <row r="599" spans="1:4" ht="15.75">
      <c r="A599" s="198" t="s">
        <v>1112</v>
      </c>
      <c r="B599" s="197">
        <v>20808</v>
      </c>
      <c r="C599" s="194" t="s">
        <v>1530</v>
      </c>
      <c r="D599" s="195">
        <f>SUM(D600:D607)</f>
        <v>3003.42</v>
      </c>
    </row>
    <row r="600" spans="1:4" ht="15.75">
      <c r="A600" s="199" t="s">
        <v>1114</v>
      </c>
      <c r="B600" s="197">
        <v>2080801</v>
      </c>
      <c r="C600" s="200" t="s">
        <v>1531</v>
      </c>
      <c r="D600" s="201">
        <v>1200</v>
      </c>
    </row>
    <row r="601" spans="1:4" ht="15.75">
      <c r="A601" s="199" t="s">
        <v>1114</v>
      </c>
      <c r="B601" s="197">
        <v>2080802</v>
      </c>
      <c r="C601" s="197" t="s">
        <v>1532</v>
      </c>
      <c r="D601" s="204"/>
    </row>
    <row r="602" spans="1:4" ht="15.75">
      <c r="A602" s="199" t="s">
        <v>1114</v>
      </c>
      <c r="B602" s="197">
        <v>2080803</v>
      </c>
      <c r="C602" s="197" t="s">
        <v>1533</v>
      </c>
      <c r="D602" s="204"/>
    </row>
    <row r="603" spans="1:4" ht="15.75">
      <c r="A603" s="199" t="s">
        <v>1114</v>
      </c>
      <c r="B603" s="197">
        <v>2080805</v>
      </c>
      <c r="C603" s="200" t="s">
        <v>1534</v>
      </c>
      <c r="D603" s="201">
        <v>1304.5</v>
      </c>
    </row>
    <row r="604" spans="1:4" ht="15.75">
      <c r="A604" s="199" t="s">
        <v>1114</v>
      </c>
      <c r="B604" s="197">
        <v>2080806</v>
      </c>
      <c r="C604" s="197" t="s">
        <v>1535</v>
      </c>
      <c r="D604" s="204"/>
    </row>
    <row r="605" spans="1:4" ht="15.75">
      <c r="A605" s="199" t="s">
        <v>1114</v>
      </c>
      <c r="B605" s="197">
        <v>2080807</v>
      </c>
      <c r="C605" s="197" t="s">
        <v>1536</v>
      </c>
      <c r="D605" s="204"/>
    </row>
    <row r="606" spans="1:4" ht="15.75">
      <c r="A606" s="199" t="s">
        <v>1114</v>
      </c>
      <c r="B606" s="197">
        <v>2080808</v>
      </c>
      <c r="C606" s="197" t="s">
        <v>1537</v>
      </c>
      <c r="D606" s="204"/>
    </row>
    <row r="607" spans="1:4" ht="15.75">
      <c r="A607" s="199" t="s">
        <v>1114</v>
      </c>
      <c r="B607" s="197">
        <v>2080899</v>
      </c>
      <c r="C607" s="200" t="s">
        <v>1538</v>
      </c>
      <c r="D607" s="201">
        <f>138.92+360</f>
        <v>498.91999999999996</v>
      </c>
    </row>
    <row r="608" spans="1:4" ht="15.75">
      <c r="A608" s="198" t="s">
        <v>1112</v>
      </c>
      <c r="B608" s="197">
        <v>20809</v>
      </c>
      <c r="C608" s="194" t="s">
        <v>1539</v>
      </c>
      <c r="D608" s="195">
        <f>SUM(D609:D614)</f>
        <v>200</v>
      </c>
    </row>
    <row r="609" spans="1:4" ht="15.75">
      <c r="A609" s="199" t="s">
        <v>1114</v>
      </c>
      <c r="B609" s="197">
        <v>2080901</v>
      </c>
      <c r="C609" s="200" t="s">
        <v>1540</v>
      </c>
      <c r="D609" s="201">
        <v>200</v>
      </c>
    </row>
    <row r="610" spans="1:4" ht="15.75">
      <c r="A610" s="199" t="s">
        <v>1114</v>
      </c>
      <c r="B610" s="197">
        <v>2080902</v>
      </c>
      <c r="C610" s="197" t="s">
        <v>1541</v>
      </c>
      <c r="D610" s="204"/>
    </row>
    <row r="611" spans="1:4" ht="15.75">
      <c r="A611" s="199" t="s">
        <v>1114</v>
      </c>
      <c r="B611" s="197">
        <v>2080903</v>
      </c>
      <c r="C611" s="197" t="s">
        <v>1542</v>
      </c>
      <c r="D611" s="204"/>
    </row>
    <row r="612" spans="1:4" ht="15.75">
      <c r="A612" s="199" t="s">
        <v>1114</v>
      </c>
      <c r="B612" s="197">
        <v>2080904</v>
      </c>
      <c r="C612" s="197" t="s">
        <v>1543</v>
      </c>
      <c r="D612" s="204"/>
    </row>
    <row r="613" spans="1:4" ht="15.75">
      <c r="A613" s="199" t="s">
        <v>1114</v>
      </c>
      <c r="B613" s="197">
        <v>2080905</v>
      </c>
      <c r="C613" s="197" t="s">
        <v>1544</v>
      </c>
      <c r="D613" s="204"/>
    </row>
    <row r="614" spans="1:4" ht="15.75">
      <c r="A614" s="199" t="s">
        <v>1114</v>
      </c>
      <c r="B614" s="197">
        <v>2080999</v>
      </c>
      <c r="C614" s="197" t="s">
        <v>1545</v>
      </c>
      <c r="D614" s="204"/>
    </row>
    <row r="615" spans="1:4" ht="15.75">
      <c r="A615" s="198" t="s">
        <v>1112</v>
      </c>
      <c r="B615" s="197">
        <v>20810</v>
      </c>
      <c r="C615" s="194" t="s">
        <v>1546</v>
      </c>
      <c r="D615" s="195">
        <f>SUM(D616:D622)</f>
        <v>1714.6399999999999</v>
      </c>
    </row>
    <row r="616" spans="1:4" ht="15.75">
      <c r="A616" s="199" t="s">
        <v>1114</v>
      </c>
      <c r="B616" s="197">
        <v>2081001</v>
      </c>
      <c r="C616" s="200" t="s">
        <v>1547</v>
      </c>
      <c r="D616" s="201">
        <v>1040</v>
      </c>
    </row>
    <row r="617" spans="1:4" ht="15.75">
      <c r="A617" s="199" t="s">
        <v>1114</v>
      </c>
      <c r="B617" s="197">
        <v>2081002</v>
      </c>
      <c r="C617" s="200" t="s">
        <v>1548</v>
      </c>
      <c r="D617" s="201">
        <v>332.64</v>
      </c>
    </row>
    <row r="618" spans="1:4" ht="15.75">
      <c r="A618" s="199" t="s">
        <v>1114</v>
      </c>
      <c r="B618" s="197">
        <v>2081003</v>
      </c>
      <c r="C618" s="197" t="s">
        <v>1549</v>
      </c>
      <c r="D618" s="204"/>
    </row>
    <row r="619" spans="1:4" ht="15.75">
      <c r="A619" s="199" t="s">
        <v>1114</v>
      </c>
      <c r="B619" s="197">
        <v>2081004</v>
      </c>
      <c r="C619" s="200" t="s">
        <v>1550</v>
      </c>
      <c r="D619" s="201">
        <v>60</v>
      </c>
    </row>
    <row r="620" spans="1:4" ht="15.75">
      <c r="A620" s="199" t="s">
        <v>1114</v>
      </c>
      <c r="B620" s="197">
        <v>2081005</v>
      </c>
      <c r="C620" s="197" t="s">
        <v>1551</v>
      </c>
      <c r="D620" s="204"/>
    </row>
    <row r="621" spans="1:4" ht="15.75">
      <c r="A621" s="199" t="s">
        <v>1114</v>
      </c>
      <c r="B621" s="197">
        <v>2081006</v>
      </c>
      <c r="C621" s="200" t="s">
        <v>1552</v>
      </c>
      <c r="D621" s="201">
        <v>282</v>
      </c>
    </row>
    <row r="622" spans="1:4" ht="15.75">
      <c r="A622" s="199" t="s">
        <v>1114</v>
      </c>
      <c r="B622" s="197">
        <v>2081099</v>
      </c>
      <c r="C622" s="197" t="s">
        <v>1553</v>
      </c>
      <c r="D622" s="204"/>
    </row>
    <row r="623" spans="1:4" ht="15.75">
      <c r="A623" s="198" t="s">
        <v>1112</v>
      </c>
      <c r="B623" s="197">
        <v>20811</v>
      </c>
      <c r="C623" s="194" t="s">
        <v>1554</v>
      </c>
      <c r="D623" s="195">
        <f>SUM(D624:D631)</f>
        <v>2554.7999999999997</v>
      </c>
    </row>
    <row r="624" spans="1:4" ht="15.75">
      <c r="A624" s="199" t="s">
        <v>1114</v>
      </c>
      <c r="B624" s="197">
        <v>2081101</v>
      </c>
      <c r="C624" s="200" t="s">
        <v>1115</v>
      </c>
      <c r="D624" s="201">
        <v>290.8</v>
      </c>
    </row>
    <row r="625" spans="1:4" ht="15.75">
      <c r="A625" s="199" t="s">
        <v>1114</v>
      </c>
      <c r="B625" s="197">
        <v>2081102</v>
      </c>
      <c r="C625" s="197" t="s">
        <v>1162</v>
      </c>
      <c r="D625" s="204"/>
    </row>
    <row r="626" spans="1:4" ht="15.75">
      <c r="A626" s="199" t="s">
        <v>1114</v>
      </c>
      <c r="B626" s="197">
        <v>2081103</v>
      </c>
      <c r="C626" s="197" t="s">
        <v>1117</v>
      </c>
      <c r="D626" s="204"/>
    </row>
    <row r="627" spans="1:4" ht="15.75">
      <c r="A627" s="199" t="s">
        <v>1114</v>
      </c>
      <c r="B627" s="197">
        <v>2081104</v>
      </c>
      <c r="C627" s="200" t="s">
        <v>1555</v>
      </c>
      <c r="D627" s="201">
        <v>231.75</v>
      </c>
    </row>
    <row r="628" spans="1:4" ht="15.75">
      <c r="A628" s="199" t="s">
        <v>1114</v>
      </c>
      <c r="B628" s="197">
        <v>2081105</v>
      </c>
      <c r="C628" s="200" t="s">
        <v>1556</v>
      </c>
      <c r="D628" s="201">
        <v>216.4</v>
      </c>
    </row>
    <row r="629" spans="1:4" ht="15.75">
      <c r="A629" s="199" t="s">
        <v>1114</v>
      </c>
      <c r="B629" s="197">
        <v>2081106</v>
      </c>
      <c r="C629" s="197" t="s">
        <v>1557</v>
      </c>
      <c r="D629" s="204"/>
    </row>
    <row r="630" spans="1:4" ht="15.75">
      <c r="A630" s="199" t="s">
        <v>1114</v>
      </c>
      <c r="B630" s="197">
        <v>2081107</v>
      </c>
      <c r="C630" s="200" t="s">
        <v>1558</v>
      </c>
      <c r="D630" s="201">
        <v>1764</v>
      </c>
    </row>
    <row r="631" spans="1:4" ht="15.75">
      <c r="A631" s="199" t="s">
        <v>1114</v>
      </c>
      <c r="B631" s="197">
        <v>2081199</v>
      </c>
      <c r="C631" s="200" t="s">
        <v>1559</v>
      </c>
      <c r="D631" s="201">
        <v>51.85</v>
      </c>
    </row>
    <row r="632" spans="1:4" ht="15.75">
      <c r="A632" s="198" t="s">
        <v>1112</v>
      </c>
      <c r="B632" s="197">
        <v>20816</v>
      </c>
      <c r="C632" s="207" t="s">
        <v>1560</v>
      </c>
      <c r="D632" s="195">
        <f>SUM(D633:D636)</f>
        <v>0</v>
      </c>
    </row>
    <row r="633" spans="1:4" ht="15.75">
      <c r="A633" s="199" t="s">
        <v>1114</v>
      </c>
      <c r="B633" s="197">
        <v>2081601</v>
      </c>
      <c r="C633" s="197" t="s">
        <v>1161</v>
      </c>
      <c r="D633" s="204"/>
    </row>
    <row r="634" spans="1:4" ht="15.75">
      <c r="A634" s="199" t="s">
        <v>1114</v>
      </c>
      <c r="B634" s="197">
        <v>2081602</v>
      </c>
      <c r="C634" s="197" t="s">
        <v>1162</v>
      </c>
      <c r="D634" s="204"/>
    </row>
    <row r="635" spans="1:4" ht="15.75">
      <c r="A635" s="199" t="s">
        <v>1114</v>
      </c>
      <c r="B635" s="197">
        <v>2081603</v>
      </c>
      <c r="C635" s="197" t="s">
        <v>1117</v>
      </c>
      <c r="D635" s="204"/>
    </row>
    <row r="636" spans="1:4" ht="15.75">
      <c r="A636" s="199" t="s">
        <v>1114</v>
      </c>
      <c r="B636" s="197">
        <v>2081699</v>
      </c>
      <c r="C636" s="197" t="s">
        <v>1561</v>
      </c>
      <c r="D636" s="204"/>
    </row>
    <row r="637" spans="1:4" ht="15.75">
      <c r="A637" s="198" t="s">
        <v>1112</v>
      </c>
      <c r="B637" s="197">
        <v>20819</v>
      </c>
      <c r="C637" s="194" t="s">
        <v>1562</v>
      </c>
      <c r="D637" s="195">
        <f>SUM(D638:D639)</f>
        <v>11562</v>
      </c>
    </row>
    <row r="638" spans="1:4" ht="15.75">
      <c r="A638" s="199" t="s">
        <v>1114</v>
      </c>
      <c r="B638" s="197">
        <v>2081901</v>
      </c>
      <c r="C638" s="200" t="s">
        <v>1563</v>
      </c>
      <c r="D638" s="201">
        <v>3774</v>
      </c>
    </row>
    <row r="639" spans="1:4" ht="15.75">
      <c r="A639" s="199" t="s">
        <v>1114</v>
      </c>
      <c r="B639" s="197">
        <v>2081902</v>
      </c>
      <c r="C639" s="200" t="s">
        <v>1564</v>
      </c>
      <c r="D639" s="201">
        <v>7788</v>
      </c>
    </row>
    <row r="640" spans="1:4" ht="15.75">
      <c r="A640" s="198" t="s">
        <v>1112</v>
      </c>
      <c r="B640" s="197">
        <v>20820</v>
      </c>
      <c r="C640" s="194" t="s">
        <v>1565</v>
      </c>
      <c r="D640" s="195">
        <f>SUM(D641:D642)</f>
        <v>242</v>
      </c>
    </row>
    <row r="641" spans="1:4" ht="15.75">
      <c r="A641" s="199" t="s">
        <v>1114</v>
      </c>
      <c r="B641" s="197">
        <v>2082001</v>
      </c>
      <c r="C641" s="200" t="s">
        <v>1566</v>
      </c>
      <c r="D641" s="201">
        <v>242</v>
      </c>
    </row>
    <row r="642" spans="1:4" ht="15.75">
      <c r="A642" s="199" t="s">
        <v>1114</v>
      </c>
      <c r="B642" s="197">
        <v>2082002</v>
      </c>
      <c r="C642" s="197" t="s">
        <v>1567</v>
      </c>
      <c r="D642" s="204"/>
    </row>
    <row r="643" spans="1:4" ht="15.75">
      <c r="A643" s="198" t="s">
        <v>1112</v>
      </c>
      <c r="B643" s="197">
        <v>20821</v>
      </c>
      <c r="C643" s="194" t="s">
        <v>1568</v>
      </c>
      <c r="D643" s="195">
        <f>SUM(D644:D645)</f>
        <v>4202</v>
      </c>
    </row>
    <row r="644" spans="1:4" ht="15.75">
      <c r="A644" s="199" t="s">
        <v>1114</v>
      </c>
      <c r="B644" s="197">
        <v>2082101</v>
      </c>
      <c r="C644" s="200" t="s">
        <v>1569</v>
      </c>
      <c r="D644" s="201">
        <v>1650</v>
      </c>
    </row>
    <row r="645" spans="1:4" ht="15.75">
      <c r="A645" s="199" t="s">
        <v>1114</v>
      </c>
      <c r="B645" s="197">
        <v>2082102</v>
      </c>
      <c r="C645" s="200" t="s">
        <v>1570</v>
      </c>
      <c r="D645" s="201">
        <v>2552</v>
      </c>
    </row>
    <row r="646" spans="1:4" ht="15.75">
      <c r="A646" s="198" t="s">
        <v>1112</v>
      </c>
      <c r="B646" s="197">
        <v>20824</v>
      </c>
      <c r="C646" s="207" t="s">
        <v>1571</v>
      </c>
      <c r="D646" s="195">
        <f>SUM(D647:D648)</f>
        <v>0</v>
      </c>
    </row>
    <row r="647" spans="1:4" ht="15.75">
      <c r="A647" s="199" t="s">
        <v>1114</v>
      </c>
      <c r="B647" s="197">
        <v>2082401</v>
      </c>
      <c r="C647" s="197" t="s">
        <v>1572</v>
      </c>
      <c r="D647" s="204"/>
    </row>
    <row r="648" spans="1:4" ht="15.75">
      <c r="A648" s="199" t="s">
        <v>1114</v>
      </c>
      <c r="B648" s="197">
        <v>2082402</v>
      </c>
      <c r="C648" s="197" t="s">
        <v>1573</v>
      </c>
      <c r="D648" s="204"/>
    </row>
    <row r="649" spans="1:4" ht="15.75">
      <c r="A649" s="198" t="s">
        <v>1112</v>
      </c>
      <c r="B649" s="197">
        <v>20825</v>
      </c>
      <c r="C649" s="207" t="s">
        <v>1574</v>
      </c>
      <c r="D649" s="195">
        <f>SUM(D650:D651)</f>
        <v>0</v>
      </c>
    </row>
    <row r="650" spans="1:4" ht="15.75">
      <c r="A650" s="199" t="s">
        <v>1114</v>
      </c>
      <c r="B650" s="197">
        <v>2082501</v>
      </c>
      <c r="C650" s="197" t="s">
        <v>1575</v>
      </c>
      <c r="D650" s="204"/>
    </row>
    <row r="651" spans="1:4" ht="15.75">
      <c r="A651" s="199" t="s">
        <v>1114</v>
      </c>
      <c r="B651" s="197">
        <v>2082502</v>
      </c>
      <c r="C651" s="197" t="s">
        <v>1576</v>
      </c>
      <c r="D651" s="204"/>
    </row>
    <row r="652" spans="1:4" ht="15.75">
      <c r="A652" s="198" t="s">
        <v>1112</v>
      </c>
      <c r="B652" s="197">
        <v>20826</v>
      </c>
      <c r="C652" s="194" t="s">
        <v>1577</v>
      </c>
      <c r="D652" s="195">
        <f>SUM(D653:D655)</f>
        <v>17542</v>
      </c>
    </row>
    <row r="653" spans="1:4" ht="15.75">
      <c r="A653" s="199" t="s">
        <v>1114</v>
      </c>
      <c r="B653" s="197">
        <v>2082601</v>
      </c>
      <c r="C653" s="200" t="s">
        <v>1578</v>
      </c>
      <c r="D653" s="201">
        <v>1100</v>
      </c>
    </row>
    <row r="654" spans="1:4" ht="15.75">
      <c r="A654" s="199" t="s">
        <v>1114</v>
      </c>
      <c r="B654" s="197">
        <v>2082602</v>
      </c>
      <c r="C654" s="200" t="s">
        <v>1579</v>
      </c>
      <c r="D654" s="201">
        <v>16442</v>
      </c>
    </row>
    <row r="655" spans="1:4" ht="15.75">
      <c r="A655" s="199" t="s">
        <v>1114</v>
      </c>
      <c r="B655" s="197">
        <v>2082699</v>
      </c>
      <c r="C655" s="197" t="s">
        <v>1580</v>
      </c>
      <c r="D655" s="204"/>
    </row>
    <row r="656" spans="1:4" ht="15.75">
      <c r="A656" s="198" t="s">
        <v>1112</v>
      </c>
      <c r="B656" s="197">
        <v>20827</v>
      </c>
      <c r="C656" s="207" t="s">
        <v>1581</v>
      </c>
      <c r="D656" s="195">
        <f>SUM(D657:D659)</f>
        <v>0</v>
      </c>
    </row>
    <row r="657" spans="1:4" ht="15.75">
      <c r="A657" s="199" t="s">
        <v>1114</v>
      </c>
      <c r="B657" s="197">
        <v>2082701</v>
      </c>
      <c r="C657" s="197" t="s">
        <v>1582</v>
      </c>
      <c r="D657" s="204"/>
    </row>
    <row r="658" spans="1:4" ht="15.75">
      <c r="A658" s="199" t="s">
        <v>1114</v>
      </c>
      <c r="B658" s="197">
        <v>2082702</v>
      </c>
      <c r="C658" s="197" t="s">
        <v>1583</v>
      </c>
      <c r="D658" s="204"/>
    </row>
    <row r="659" spans="1:4" ht="15.75">
      <c r="A659" s="199" t="s">
        <v>1114</v>
      </c>
      <c r="B659" s="197">
        <v>2082799</v>
      </c>
      <c r="C659" s="197" t="s">
        <v>1584</v>
      </c>
      <c r="D659" s="204"/>
    </row>
    <row r="660" spans="1:4" ht="15.75">
      <c r="A660" s="198" t="s">
        <v>1112</v>
      </c>
      <c r="B660" s="197">
        <v>20828</v>
      </c>
      <c r="C660" s="194" t="s">
        <v>1585</v>
      </c>
      <c r="D660" s="195">
        <f>SUM(D661:D667)</f>
        <v>391.37</v>
      </c>
    </row>
    <row r="661" spans="1:4" ht="15.75">
      <c r="A661" s="199" t="s">
        <v>1114</v>
      </c>
      <c r="B661" s="197">
        <v>2082801</v>
      </c>
      <c r="C661" s="200" t="s">
        <v>1115</v>
      </c>
      <c r="D661" s="201">
        <v>391.37</v>
      </c>
    </row>
    <row r="662" spans="1:4" ht="15.75">
      <c r="A662" s="199" t="s">
        <v>1114</v>
      </c>
      <c r="B662" s="197">
        <v>2082802</v>
      </c>
      <c r="C662" s="197" t="s">
        <v>1162</v>
      </c>
      <c r="D662" s="204"/>
    </row>
    <row r="663" spans="1:4" ht="15.75">
      <c r="A663" s="199" t="s">
        <v>1114</v>
      </c>
      <c r="B663" s="197">
        <v>2082803</v>
      </c>
      <c r="C663" s="197" t="s">
        <v>1117</v>
      </c>
      <c r="D663" s="204"/>
    </row>
    <row r="664" spans="1:4" ht="15.75">
      <c r="A664" s="199" t="s">
        <v>1114</v>
      </c>
      <c r="B664" s="197">
        <v>2082804</v>
      </c>
      <c r="C664" s="197" t="s">
        <v>1586</v>
      </c>
      <c r="D664" s="204"/>
    </row>
    <row r="665" spans="1:4" ht="15.75">
      <c r="A665" s="199" t="s">
        <v>1114</v>
      </c>
      <c r="B665" s="197">
        <v>2082805</v>
      </c>
      <c r="C665" s="197" t="s">
        <v>1587</v>
      </c>
      <c r="D665" s="204"/>
    </row>
    <row r="666" spans="1:4" ht="15.75">
      <c r="A666" s="199" t="s">
        <v>1114</v>
      </c>
      <c r="B666" s="197">
        <v>2082850</v>
      </c>
      <c r="C666" s="197" t="s">
        <v>1124</v>
      </c>
      <c r="D666" s="204"/>
    </row>
    <row r="667" spans="1:4" ht="15.75">
      <c r="A667" s="199" t="s">
        <v>1114</v>
      </c>
      <c r="B667" s="197">
        <v>2082899</v>
      </c>
      <c r="C667" s="197" t="s">
        <v>1588</v>
      </c>
      <c r="D667" s="204"/>
    </row>
    <row r="668" spans="1:4" ht="15.75">
      <c r="A668" s="198" t="s">
        <v>1112</v>
      </c>
      <c r="B668" s="197">
        <v>20830</v>
      </c>
      <c r="C668" s="194" t="s">
        <v>1589</v>
      </c>
      <c r="D668" s="195">
        <f>SUM(D669:D670)</f>
        <v>17</v>
      </c>
    </row>
    <row r="669" spans="1:4" ht="15.75">
      <c r="A669" s="199" t="s">
        <v>1114</v>
      </c>
      <c r="B669" s="197">
        <v>2083001</v>
      </c>
      <c r="C669" s="197" t="s">
        <v>1590</v>
      </c>
      <c r="D669" s="204"/>
    </row>
    <row r="670" spans="1:4" ht="15.75">
      <c r="A670" s="199" t="s">
        <v>1114</v>
      </c>
      <c r="B670" s="197">
        <v>2083099</v>
      </c>
      <c r="C670" s="200" t="s">
        <v>1591</v>
      </c>
      <c r="D670" s="201">
        <v>17</v>
      </c>
    </row>
    <row r="671" spans="1:4" ht="15.75">
      <c r="A671" s="198" t="s">
        <v>1112</v>
      </c>
      <c r="B671" s="197">
        <v>20899</v>
      </c>
      <c r="C671" s="194" t="s">
        <v>1592</v>
      </c>
      <c r="D671" s="195">
        <f>SUM(D672)</f>
        <v>14123.76</v>
      </c>
    </row>
    <row r="672" spans="1:4" ht="15.75">
      <c r="A672" s="199" t="s">
        <v>1114</v>
      </c>
      <c r="B672" s="197">
        <v>2089999</v>
      </c>
      <c r="C672" s="200" t="s">
        <v>1593</v>
      </c>
      <c r="D672" s="201">
        <f>247+13876.76</f>
        <v>14123.76</v>
      </c>
    </row>
    <row r="673" spans="1:4" ht="15.75">
      <c r="A673" s="196" t="s">
        <v>1110</v>
      </c>
      <c r="B673" s="197">
        <v>210</v>
      </c>
      <c r="C673" s="194" t="s">
        <v>1594</v>
      </c>
      <c r="D673" s="195">
        <f>D674+D679+D694+D698+D710+D713+D717+D722+D726+D730+D733+D742+D744</f>
        <v>80509.62999999999</v>
      </c>
    </row>
    <row r="674" spans="1:4" ht="15.75">
      <c r="A674" s="198" t="s">
        <v>1112</v>
      </c>
      <c r="B674" s="197">
        <v>21001</v>
      </c>
      <c r="C674" s="194" t="s">
        <v>1595</v>
      </c>
      <c r="D674" s="195">
        <f>SUM(D675:D678)</f>
        <v>3477.46</v>
      </c>
    </row>
    <row r="675" spans="1:4" ht="15.75">
      <c r="A675" s="199" t="s">
        <v>1114</v>
      </c>
      <c r="B675" s="197">
        <v>2100101</v>
      </c>
      <c r="C675" s="200" t="s">
        <v>1115</v>
      </c>
      <c r="D675" s="201">
        <v>1880.46</v>
      </c>
    </row>
    <row r="676" spans="1:4" ht="15.75">
      <c r="A676" s="199" t="s">
        <v>1114</v>
      </c>
      <c r="B676" s="197">
        <v>2100102</v>
      </c>
      <c r="C676" s="200" t="s">
        <v>1116</v>
      </c>
      <c r="D676" s="201">
        <v>485</v>
      </c>
    </row>
    <row r="677" spans="1:4" ht="15.75">
      <c r="A677" s="199" t="s">
        <v>1114</v>
      </c>
      <c r="B677" s="197">
        <v>2100103</v>
      </c>
      <c r="C677" s="197" t="s">
        <v>1117</v>
      </c>
      <c r="D677" s="204"/>
    </row>
    <row r="678" spans="1:4" ht="15.75">
      <c r="A678" s="199" t="s">
        <v>1114</v>
      </c>
      <c r="B678" s="197">
        <v>2100199</v>
      </c>
      <c r="C678" s="200" t="s">
        <v>1596</v>
      </c>
      <c r="D678" s="201">
        <v>1112</v>
      </c>
    </row>
    <row r="679" spans="1:4" ht="15.75">
      <c r="A679" s="198" t="s">
        <v>1112</v>
      </c>
      <c r="B679" s="197">
        <v>21002</v>
      </c>
      <c r="C679" s="194" t="s">
        <v>1597</v>
      </c>
      <c r="D679" s="195">
        <f>SUM(D680:D693)</f>
        <v>2260.04</v>
      </c>
    </row>
    <row r="680" spans="1:4" ht="15.75">
      <c r="A680" s="199" t="s">
        <v>1114</v>
      </c>
      <c r="B680" s="197">
        <v>2100201</v>
      </c>
      <c r="C680" s="200" t="s">
        <v>1598</v>
      </c>
      <c r="D680" s="201">
        <v>309</v>
      </c>
    </row>
    <row r="681" spans="1:4" ht="15.75">
      <c r="A681" s="199" t="s">
        <v>1114</v>
      </c>
      <c r="B681" s="197">
        <v>2100202</v>
      </c>
      <c r="C681" s="200" t="s">
        <v>1599</v>
      </c>
      <c r="D681" s="201">
        <v>196</v>
      </c>
    </row>
    <row r="682" spans="1:4" ht="15.75">
      <c r="A682" s="199" t="s">
        <v>1114</v>
      </c>
      <c r="B682" s="197">
        <v>2100203</v>
      </c>
      <c r="C682" s="197" t="s">
        <v>1600</v>
      </c>
      <c r="D682" s="204"/>
    </row>
    <row r="683" spans="1:4" ht="15.75">
      <c r="A683" s="199" t="s">
        <v>1114</v>
      </c>
      <c r="B683" s="197">
        <v>2100204</v>
      </c>
      <c r="C683" s="197" t="s">
        <v>1601</v>
      </c>
      <c r="D683" s="204"/>
    </row>
    <row r="684" spans="1:4" ht="15.75">
      <c r="A684" s="199" t="s">
        <v>1114</v>
      </c>
      <c r="B684" s="197">
        <v>2100205</v>
      </c>
      <c r="C684" s="197" t="s">
        <v>1602</v>
      </c>
      <c r="D684" s="204"/>
    </row>
    <row r="685" spans="1:4" ht="15.75">
      <c r="A685" s="199" t="s">
        <v>1114</v>
      </c>
      <c r="B685" s="197">
        <v>2100206</v>
      </c>
      <c r="C685" s="200" t="s">
        <v>1603</v>
      </c>
      <c r="D685" s="201">
        <f>252+1235.04</f>
        <v>1487.04</v>
      </c>
    </row>
    <row r="686" spans="1:4" ht="15.75">
      <c r="A686" s="199" t="s">
        <v>1114</v>
      </c>
      <c r="B686" s="197">
        <v>2100207</v>
      </c>
      <c r="C686" s="197" t="s">
        <v>1604</v>
      </c>
      <c r="D686" s="204"/>
    </row>
    <row r="687" spans="1:4" ht="15.75">
      <c r="A687" s="199" t="s">
        <v>1114</v>
      </c>
      <c r="B687" s="197">
        <v>2100208</v>
      </c>
      <c r="C687" s="197" t="s">
        <v>1605</v>
      </c>
      <c r="D687" s="204"/>
    </row>
    <row r="688" spans="1:4" ht="15.75">
      <c r="A688" s="199" t="s">
        <v>1114</v>
      </c>
      <c r="B688" s="197">
        <v>2100209</v>
      </c>
      <c r="C688" s="197" t="s">
        <v>1606</v>
      </c>
      <c r="D688" s="204"/>
    </row>
    <row r="689" spans="1:4" ht="15.75">
      <c r="A689" s="199" t="s">
        <v>1114</v>
      </c>
      <c r="B689" s="197">
        <v>2100210</v>
      </c>
      <c r="C689" s="197" t="s">
        <v>1607</v>
      </c>
      <c r="D689" s="204"/>
    </row>
    <row r="690" spans="1:4" ht="15.75">
      <c r="A690" s="199" t="s">
        <v>1114</v>
      </c>
      <c r="B690" s="197">
        <v>2100211</v>
      </c>
      <c r="C690" s="197" t="s">
        <v>1608</v>
      </c>
      <c r="D690" s="204"/>
    </row>
    <row r="691" spans="1:4" ht="15.75">
      <c r="A691" s="199" t="s">
        <v>1114</v>
      </c>
      <c r="B691" s="197">
        <v>2100212</v>
      </c>
      <c r="C691" s="197" t="s">
        <v>1609</v>
      </c>
      <c r="D691" s="204"/>
    </row>
    <row r="692" spans="1:4" ht="15.75">
      <c r="A692" s="199" t="s">
        <v>1114</v>
      </c>
      <c r="B692" s="197">
        <v>2100213</v>
      </c>
      <c r="C692" s="197" t="s">
        <v>1610</v>
      </c>
      <c r="D692" s="204"/>
    </row>
    <row r="693" spans="1:4" ht="15.75">
      <c r="A693" s="199" t="s">
        <v>1114</v>
      </c>
      <c r="B693" s="197">
        <v>2100299</v>
      </c>
      <c r="C693" s="200" t="s">
        <v>1611</v>
      </c>
      <c r="D693" s="201">
        <f>58+210</f>
        <v>268</v>
      </c>
    </row>
    <row r="694" spans="1:4" ht="15.75">
      <c r="A694" s="198" t="s">
        <v>1112</v>
      </c>
      <c r="B694" s="197">
        <v>21003</v>
      </c>
      <c r="C694" s="194" t="s">
        <v>1612</v>
      </c>
      <c r="D694" s="195">
        <f>SUM(D695:D697)</f>
        <v>6608.58</v>
      </c>
    </row>
    <row r="695" spans="1:4" ht="15.75">
      <c r="A695" s="199" t="s">
        <v>1114</v>
      </c>
      <c r="B695" s="197">
        <v>2100301</v>
      </c>
      <c r="C695" s="197" t="s">
        <v>1613</v>
      </c>
      <c r="D695" s="204"/>
    </row>
    <row r="696" spans="1:4" ht="15.75">
      <c r="A696" s="199" t="s">
        <v>1114</v>
      </c>
      <c r="B696" s="197">
        <v>2100302</v>
      </c>
      <c r="C696" s="200" t="s">
        <v>1614</v>
      </c>
      <c r="D696" s="201">
        <v>6350</v>
      </c>
    </row>
    <row r="697" spans="1:4" ht="15.75">
      <c r="A697" s="199" t="s">
        <v>1114</v>
      </c>
      <c r="B697" s="197">
        <v>2100399</v>
      </c>
      <c r="C697" s="200" t="s">
        <v>1615</v>
      </c>
      <c r="D697" s="201">
        <v>258.58</v>
      </c>
    </row>
    <row r="698" spans="1:4" ht="15.75">
      <c r="A698" s="198" t="s">
        <v>1112</v>
      </c>
      <c r="B698" s="197">
        <v>21004</v>
      </c>
      <c r="C698" s="194" t="s">
        <v>1616</v>
      </c>
      <c r="D698" s="195">
        <f>SUM(D699:D709)</f>
        <v>11169.619999999999</v>
      </c>
    </row>
    <row r="699" spans="1:4" ht="15.75">
      <c r="A699" s="199" t="s">
        <v>1114</v>
      </c>
      <c r="B699" s="197">
        <v>2100401</v>
      </c>
      <c r="C699" s="200" t="s">
        <v>1617</v>
      </c>
      <c r="D699" s="201">
        <v>1469.62</v>
      </c>
    </row>
    <row r="700" spans="1:4" ht="15.75">
      <c r="A700" s="199" t="s">
        <v>1114</v>
      </c>
      <c r="B700" s="197">
        <v>2100402</v>
      </c>
      <c r="C700" s="197" t="s">
        <v>1618</v>
      </c>
      <c r="D700" s="204"/>
    </row>
    <row r="701" spans="1:4" ht="15.75">
      <c r="A701" s="199" t="s">
        <v>1114</v>
      </c>
      <c r="B701" s="197">
        <v>2100403</v>
      </c>
      <c r="C701" s="197" t="s">
        <v>1619</v>
      </c>
      <c r="D701" s="204"/>
    </row>
    <row r="702" spans="1:4" ht="15.75">
      <c r="A702" s="199" t="s">
        <v>1114</v>
      </c>
      <c r="B702" s="197">
        <v>2100404</v>
      </c>
      <c r="C702" s="197" t="s">
        <v>1620</v>
      </c>
      <c r="D702" s="204"/>
    </row>
    <row r="703" spans="1:4" ht="15.75">
      <c r="A703" s="199" t="s">
        <v>1114</v>
      </c>
      <c r="B703" s="197">
        <v>2100405</v>
      </c>
      <c r="C703" s="197" t="s">
        <v>1621</v>
      </c>
      <c r="D703" s="204"/>
    </row>
    <row r="704" spans="1:4" ht="15.75">
      <c r="A704" s="199" t="s">
        <v>1114</v>
      </c>
      <c r="B704" s="197">
        <v>2100406</v>
      </c>
      <c r="C704" s="197" t="s">
        <v>1622</v>
      </c>
      <c r="D704" s="204"/>
    </row>
    <row r="705" spans="1:4" ht="15.75">
      <c r="A705" s="199" t="s">
        <v>1114</v>
      </c>
      <c r="B705" s="197">
        <v>2100407</v>
      </c>
      <c r="C705" s="197" t="s">
        <v>1623</v>
      </c>
      <c r="D705" s="204"/>
    </row>
    <row r="706" spans="1:4" ht="15.75">
      <c r="A706" s="199" t="s">
        <v>1114</v>
      </c>
      <c r="B706" s="197">
        <v>2100408</v>
      </c>
      <c r="C706" s="200" t="s">
        <v>1624</v>
      </c>
      <c r="D706" s="201">
        <v>6340</v>
      </c>
    </row>
    <row r="707" spans="1:4" ht="15.75">
      <c r="A707" s="199" t="s">
        <v>1114</v>
      </c>
      <c r="B707" s="197">
        <v>2100409</v>
      </c>
      <c r="C707" s="200" t="s">
        <v>1625</v>
      </c>
      <c r="D707" s="201">
        <v>2860</v>
      </c>
    </row>
    <row r="708" spans="1:4" ht="15.75">
      <c r="A708" s="199" t="s">
        <v>1114</v>
      </c>
      <c r="B708" s="197">
        <v>2100410</v>
      </c>
      <c r="C708" s="197" t="s">
        <v>1626</v>
      </c>
      <c r="D708" s="204"/>
    </row>
    <row r="709" spans="1:4" ht="15.75">
      <c r="A709" s="199" t="s">
        <v>1114</v>
      </c>
      <c r="B709" s="197">
        <v>2100499</v>
      </c>
      <c r="C709" s="200" t="s">
        <v>1627</v>
      </c>
      <c r="D709" s="201">
        <v>500</v>
      </c>
    </row>
    <row r="710" spans="1:4" ht="15.75">
      <c r="A710" s="198" t="s">
        <v>1112</v>
      </c>
      <c r="B710" s="197">
        <v>21006</v>
      </c>
      <c r="C710" s="207" t="s">
        <v>1628</v>
      </c>
      <c r="D710" s="195">
        <f>SUM(D711:D712)</f>
        <v>0</v>
      </c>
    </row>
    <row r="711" spans="1:4" ht="15.75">
      <c r="A711" s="199" t="s">
        <v>1114</v>
      </c>
      <c r="B711" s="197">
        <v>2100601</v>
      </c>
      <c r="C711" s="197" t="s">
        <v>1629</v>
      </c>
      <c r="D711" s="204"/>
    </row>
    <row r="712" spans="1:4" ht="15.75">
      <c r="A712" s="199" t="s">
        <v>1114</v>
      </c>
      <c r="B712" s="197">
        <v>2100699</v>
      </c>
      <c r="C712" s="197" t="s">
        <v>1630</v>
      </c>
      <c r="D712" s="204"/>
    </row>
    <row r="713" spans="1:4" ht="15.75">
      <c r="A713" s="198" t="s">
        <v>1112</v>
      </c>
      <c r="B713" s="197">
        <v>21007</v>
      </c>
      <c r="C713" s="194" t="s">
        <v>1631</v>
      </c>
      <c r="D713" s="195">
        <f>SUM(D714:D716)</f>
        <v>503.08</v>
      </c>
    </row>
    <row r="714" spans="1:4" ht="15.75">
      <c r="A714" s="199" t="s">
        <v>1114</v>
      </c>
      <c r="B714" s="197">
        <v>2100716</v>
      </c>
      <c r="C714" s="197" t="s">
        <v>1632</v>
      </c>
      <c r="D714" s="204"/>
    </row>
    <row r="715" spans="1:4" ht="15.75">
      <c r="A715" s="199" t="s">
        <v>1114</v>
      </c>
      <c r="B715" s="197">
        <v>2100717</v>
      </c>
      <c r="C715" s="200" t="s">
        <v>1633</v>
      </c>
      <c r="D715" s="201">
        <v>503.08</v>
      </c>
    </row>
    <row r="716" spans="1:4" ht="15.75">
      <c r="A716" s="199" t="s">
        <v>1114</v>
      </c>
      <c r="B716" s="197">
        <v>2100799</v>
      </c>
      <c r="C716" s="197" t="s">
        <v>1634</v>
      </c>
      <c r="D716" s="204"/>
    </row>
    <row r="717" spans="1:4" ht="15.75">
      <c r="A717" s="198" t="s">
        <v>1112</v>
      </c>
      <c r="B717" s="197">
        <v>21011</v>
      </c>
      <c r="C717" s="207" t="s">
        <v>1635</v>
      </c>
      <c r="D717" s="195">
        <f>SUM(D718:D721)</f>
        <v>0</v>
      </c>
    </row>
    <row r="718" spans="1:4" ht="15.75">
      <c r="A718" s="199" t="s">
        <v>1114</v>
      </c>
      <c r="B718" s="197">
        <v>2101101</v>
      </c>
      <c r="C718" s="197" t="s">
        <v>1636</v>
      </c>
      <c r="D718" s="204"/>
    </row>
    <row r="719" spans="1:4" ht="15.75">
      <c r="A719" s="199" t="s">
        <v>1114</v>
      </c>
      <c r="B719" s="197">
        <v>2101102</v>
      </c>
      <c r="C719" s="197" t="s">
        <v>1637</v>
      </c>
      <c r="D719" s="204"/>
    </row>
    <row r="720" spans="1:4" ht="15.75">
      <c r="A720" s="199" t="s">
        <v>1114</v>
      </c>
      <c r="B720" s="197">
        <v>2101103</v>
      </c>
      <c r="C720" s="197" t="s">
        <v>1638</v>
      </c>
      <c r="D720" s="204"/>
    </row>
    <row r="721" spans="1:4" ht="15.75">
      <c r="A721" s="199" t="s">
        <v>1114</v>
      </c>
      <c r="B721" s="197">
        <v>2101199</v>
      </c>
      <c r="C721" s="197" t="s">
        <v>1639</v>
      </c>
      <c r="D721" s="204"/>
    </row>
    <row r="722" spans="1:4" ht="15.75">
      <c r="A722" s="198" t="s">
        <v>1112</v>
      </c>
      <c r="B722" s="197">
        <v>21012</v>
      </c>
      <c r="C722" s="194" t="s">
        <v>1640</v>
      </c>
      <c r="D722" s="195">
        <f>SUM(D723:D725)</f>
        <v>49852.4</v>
      </c>
    </row>
    <row r="723" spans="1:4" ht="15.75">
      <c r="A723" s="199" t="s">
        <v>1114</v>
      </c>
      <c r="B723" s="197">
        <v>2101201</v>
      </c>
      <c r="C723" s="197" t="s">
        <v>1641</v>
      </c>
      <c r="D723" s="204"/>
    </row>
    <row r="724" spans="1:4" ht="15.75">
      <c r="A724" s="199" t="s">
        <v>1114</v>
      </c>
      <c r="B724" s="197">
        <v>2101202</v>
      </c>
      <c r="C724" s="200" t="s">
        <v>1642</v>
      </c>
      <c r="D724" s="201">
        <v>49540</v>
      </c>
    </row>
    <row r="725" spans="1:4" ht="15.75">
      <c r="A725" s="199" t="s">
        <v>1114</v>
      </c>
      <c r="B725" s="197">
        <v>2101299</v>
      </c>
      <c r="C725" s="200" t="s">
        <v>1643</v>
      </c>
      <c r="D725" s="201">
        <v>312.4</v>
      </c>
    </row>
    <row r="726" spans="1:4" ht="15.75">
      <c r="A726" s="198" t="s">
        <v>1112</v>
      </c>
      <c r="B726" s="197">
        <v>21013</v>
      </c>
      <c r="C726" s="207" t="s">
        <v>1644</v>
      </c>
      <c r="D726" s="195">
        <f>SUM(D727:D729)</f>
        <v>0</v>
      </c>
    </row>
    <row r="727" spans="1:4" ht="15.75">
      <c r="A727" s="199" t="s">
        <v>1114</v>
      </c>
      <c r="B727" s="197">
        <v>2101301</v>
      </c>
      <c r="C727" s="197" t="s">
        <v>1645</v>
      </c>
      <c r="D727" s="204"/>
    </row>
    <row r="728" spans="1:4" ht="15.75">
      <c r="A728" s="199" t="s">
        <v>1114</v>
      </c>
      <c r="B728" s="197">
        <v>2101302</v>
      </c>
      <c r="C728" s="197" t="s">
        <v>1646</v>
      </c>
      <c r="D728" s="204"/>
    </row>
    <row r="729" spans="1:4" ht="15.75">
      <c r="A729" s="199" t="s">
        <v>1114</v>
      </c>
      <c r="B729" s="197">
        <v>2101399</v>
      </c>
      <c r="C729" s="197" t="s">
        <v>1647</v>
      </c>
      <c r="D729" s="204"/>
    </row>
    <row r="730" spans="1:4" ht="15.75">
      <c r="A730" s="198" t="s">
        <v>1112</v>
      </c>
      <c r="B730" s="197">
        <v>21014</v>
      </c>
      <c r="C730" s="194" t="s">
        <v>1648</v>
      </c>
      <c r="D730" s="195">
        <f>SUM(D731:D732)</f>
        <v>150</v>
      </c>
    </row>
    <row r="731" spans="1:4" ht="15.75">
      <c r="A731" s="199" t="s">
        <v>1114</v>
      </c>
      <c r="B731" s="197">
        <v>2101401</v>
      </c>
      <c r="C731" s="200" t="s">
        <v>1649</v>
      </c>
      <c r="D731" s="201">
        <v>150</v>
      </c>
    </row>
    <row r="732" spans="1:4" ht="15.75">
      <c r="A732" s="199" t="s">
        <v>1114</v>
      </c>
      <c r="B732" s="197">
        <v>2101499</v>
      </c>
      <c r="C732" s="197" t="s">
        <v>1650</v>
      </c>
      <c r="D732" s="204"/>
    </row>
    <row r="733" spans="1:4" ht="15.75">
      <c r="A733" s="198" t="s">
        <v>1112</v>
      </c>
      <c r="B733" s="197">
        <v>21015</v>
      </c>
      <c r="C733" s="194" t="s">
        <v>1651</v>
      </c>
      <c r="D733" s="195">
        <f>SUM(D734:D741)</f>
        <v>1327.81</v>
      </c>
    </row>
    <row r="734" spans="1:4" ht="15.75">
      <c r="A734" s="199" t="s">
        <v>1114</v>
      </c>
      <c r="B734" s="197">
        <v>2101501</v>
      </c>
      <c r="C734" s="200" t="s">
        <v>1115</v>
      </c>
      <c r="D734" s="201">
        <v>964.81</v>
      </c>
    </row>
    <row r="735" spans="1:4" ht="15.75">
      <c r="A735" s="199" t="s">
        <v>1114</v>
      </c>
      <c r="B735" s="197">
        <v>2101502</v>
      </c>
      <c r="C735" s="200" t="s">
        <v>1116</v>
      </c>
      <c r="D735" s="201">
        <v>363</v>
      </c>
    </row>
    <row r="736" spans="1:4" ht="15.75">
      <c r="A736" s="199" t="s">
        <v>1114</v>
      </c>
      <c r="B736" s="197">
        <v>2101503</v>
      </c>
      <c r="C736" s="197" t="s">
        <v>1117</v>
      </c>
      <c r="D736" s="204"/>
    </row>
    <row r="737" spans="1:4" ht="15.75">
      <c r="A737" s="199" t="s">
        <v>1114</v>
      </c>
      <c r="B737" s="197">
        <v>2101504</v>
      </c>
      <c r="C737" s="197" t="s">
        <v>1157</v>
      </c>
      <c r="D737" s="204"/>
    </row>
    <row r="738" spans="1:4" ht="15.75">
      <c r="A738" s="199" t="s">
        <v>1114</v>
      </c>
      <c r="B738" s="197">
        <v>2101505</v>
      </c>
      <c r="C738" s="197" t="s">
        <v>1652</v>
      </c>
      <c r="D738" s="204"/>
    </row>
    <row r="739" spans="1:4" ht="15.75">
      <c r="A739" s="199" t="s">
        <v>1114</v>
      </c>
      <c r="B739" s="197">
        <v>2101506</v>
      </c>
      <c r="C739" s="197" t="s">
        <v>1653</v>
      </c>
      <c r="D739" s="204"/>
    </row>
    <row r="740" spans="1:4" ht="15.75">
      <c r="A740" s="199" t="s">
        <v>1114</v>
      </c>
      <c r="B740" s="197">
        <v>2101550</v>
      </c>
      <c r="C740" s="197" t="s">
        <v>1124</v>
      </c>
      <c r="D740" s="204"/>
    </row>
    <row r="741" spans="1:4" ht="15.75">
      <c r="A741" s="199" t="s">
        <v>1114</v>
      </c>
      <c r="B741" s="197">
        <v>2101599</v>
      </c>
      <c r="C741" s="197" t="s">
        <v>1654</v>
      </c>
      <c r="D741" s="204"/>
    </row>
    <row r="742" spans="1:4" ht="15.75">
      <c r="A742" s="198" t="s">
        <v>1112</v>
      </c>
      <c r="B742" s="197">
        <v>21016</v>
      </c>
      <c r="C742" s="207" t="s">
        <v>1655</v>
      </c>
      <c r="D742" s="195">
        <f>SUM(D743)</f>
        <v>0</v>
      </c>
    </row>
    <row r="743" spans="1:4" ht="15.75">
      <c r="A743" s="199" t="s">
        <v>1114</v>
      </c>
      <c r="B743" s="197">
        <v>2101601</v>
      </c>
      <c r="C743" s="197" t="s">
        <v>1656</v>
      </c>
      <c r="D743" s="204"/>
    </row>
    <row r="744" spans="1:4" ht="15.75">
      <c r="A744" s="198" t="s">
        <v>1112</v>
      </c>
      <c r="B744" s="197">
        <v>21099</v>
      </c>
      <c r="C744" s="194" t="s">
        <v>1657</v>
      </c>
      <c r="D744" s="195">
        <f>SUM(D745)</f>
        <v>5160.639999999999</v>
      </c>
    </row>
    <row r="745" spans="1:4" ht="15.75">
      <c r="A745" s="199" t="s">
        <v>1114</v>
      </c>
      <c r="B745" s="197">
        <v>2109999</v>
      </c>
      <c r="C745" s="200" t="s">
        <v>1658</v>
      </c>
      <c r="D745" s="201">
        <f>5160.4+0.24</f>
        <v>5160.639999999999</v>
      </c>
    </row>
    <row r="746" spans="1:4" ht="15.75">
      <c r="A746" s="196" t="s">
        <v>1110</v>
      </c>
      <c r="B746" s="197">
        <v>211</v>
      </c>
      <c r="C746" s="194" t="s">
        <v>1659</v>
      </c>
      <c r="D746" s="195">
        <f>D747+D757+D761+D770+D777+D784+D790+D793+D796+D798+D800+D806+D808+D810+D821</f>
        <v>5907.5</v>
      </c>
    </row>
    <row r="747" spans="1:4" ht="15.75">
      <c r="A747" s="198" t="s">
        <v>1112</v>
      </c>
      <c r="B747" s="197">
        <v>21101</v>
      </c>
      <c r="C747" s="207" t="s">
        <v>1660</v>
      </c>
      <c r="D747" s="195">
        <f>SUM(D748:D756)</f>
        <v>0</v>
      </c>
    </row>
    <row r="748" spans="1:4" ht="15.75">
      <c r="A748" s="199" t="s">
        <v>1114</v>
      </c>
      <c r="B748" s="197">
        <v>2110101</v>
      </c>
      <c r="C748" s="197" t="s">
        <v>1161</v>
      </c>
      <c r="D748" s="204"/>
    </row>
    <row r="749" spans="1:4" ht="15.75">
      <c r="A749" s="199" t="s">
        <v>1114</v>
      </c>
      <c r="B749" s="197">
        <v>2110102</v>
      </c>
      <c r="C749" s="197" t="s">
        <v>1162</v>
      </c>
      <c r="D749" s="204"/>
    </row>
    <row r="750" spans="1:4" ht="15.75">
      <c r="A750" s="199" t="s">
        <v>1114</v>
      </c>
      <c r="B750" s="197">
        <v>2110103</v>
      </c>
      <c r="C750" s="197" t="s">
        <v>1117</v>
      </c>
      <c r="D750" s="204"/>
    </row>
    <row r="751" spans="1:4" ht="15.75">
      <c r="A751" s="199" t="s">
        <v>1114</v>
      </c>
      <c r="B751" s="197">
        <v>2110104</v>
      </c>
      <c r="C751" s="197" t="s">
        <v>1661</v>
      </c>
      <c r="D751" s="204"/>
    </row>
    <row r="752" spans="1:4" ht="15.75">
      <c r="A752" s="199" t="s">
        <v>1114</v>
      </c>
      <c r="B752" s="197">
        <v>2110105</v>
      </c>
      <c r="C752" s="197" t="s">
        <v>1662</v>
      </c>
      <c r="D752" s="204"/>
    </row>
    <row r="753" spans="1:4" ht="15.75">
      <c r="A753" s="199" t="s">
        <v>1114</v>
      </c>
      <c r="B753" s="197">
        <v>2110106</v>
      </c>
      <c r="C753" s="197" t="s">
        <v>1663</v>
      </c>
      <c r="D753" s="204"/>
    </row>
    <row r="754" spans="1:4" ht="15.75">
      <c r="A754" s="199" t="s">
        <v>1114</v>
      </c>
      <c r="B754" s="197">
        <v>2110107</v>
      </c>
      <c r="C754" s="197" t="s">
        <v>1664</v>
      </c>
      <c r="D754" s="204"/>
    </row>
    <row r="755" spans="1:4" ht="15.75">
      <c r="A755" s="199" t="s">
        <v>1114</v>
      </c>
      <c r="B755" s="197">
        <v>2110108</v>
      </c>
      <c r="C755" s="197" t="s">
        <v>1665</v>
      </c>
      <c r="D755" s="204"/>
    </row>
    <row r="756" spans="1:4" ht="15.75">
      <c r="A756" s="199" t="s">
        <v>1114</v>
      </c>
      <c r="B756" s="197">
        <v>2110199</v>
      </c>
      <c r="C756" s="197" t="s">
        <v>1666</v>
      </c>
      <c r="D756" s="204"/>
    </row>
    <row r="757" spans="1:4" ht="15.75">
      <c r="A757" s="198" t="s">
        <v>1112</v>
      </c>
      <c r="B757" s="197">
        <v>21102</v>
      </c>
      <c r="C757" s="207" t="s">
        <v>1667</v>
      </c>
      <c r="D757" s="195">
        <f>SUM(D758:D760)</f>
        <v>0</v>
      </c>
    </row>
    <row r="758" spans="1:4" ht="15.75">
      <c r="A758" s="199" t="s">
        <v>1114</v>
      </c>
      <c r="B758" s="197">
        <v>2110203</v>
      </c>
      <c r="C758" s="197" t="s">
        <v>1668</v>
      </c>
      <c r="D758" s="204"/>
    </row>
    <row r="759" spans="1:4" ht="15.75">
      <c r="A759" s="199" t="s">
        <v>1114</v>
      </c>
      <c r="B759" s="197">
        <v>2110204</v>
      </c>
      <c r="C759" s="197" t="s">
        <v>1669</v>
      </c>
      <c r="D759" s="204"/>
    </row>
    <row r="760" spans="1:4" ht="15.75">
      <c r="A760" s="199" t="s">
        <v>1114</v>
      </c>
      <c r="B760" s="197">
        <v>2110299</v>
      </c>
      <c r="C760" s="197" t="s">
        <v>1670</v>
      </c>
      <c r="D760" s="204"/>
    </row>
    <row r="761" spans="1:4" ht="15.75">
      <c r="A761" s="198" t="s">
        <v>1112</v>
      </c>
      <c r="B761" s="197">
        <v>21103</v>
      </c>
      <c r="C761" s="194" t="s">
        <v>1671</v>
      </c>
      <c r="D761" s="195">
        <f>SUM(D762:D769)</f>
        <v>5897.5</v>
      </c>
    </row>
    <row r="762" spans="1:4" ht="15.75">
      <c r="A762" s="199" t="s">
        <v>1114</v>
      </c>
      <c r="B762" s="197">
        <v>2110301</v>
      </c>
      <c r="C762" s="200" t="s">
        <v>1672</v>
      </c>
      <c r="D762" s="201">
        <v>938.5</v>
      </c>
    </row>
    <row r="763" spans="1:4" ht="15.75">
      <c r="A763" s="199" t="s">
        <v>1114</v>
      </c>
      <c r="B763" s="197">
        <v>2110302</v>
      </c>
      <c r="C763" s="197" t="s">
        <v>1673</v>
      </c>
      <c r="D763" s="204"/>
    </row>
    <row r="764" spans="1:4" ht="15.75">
      <c r="A764" s="199" t="s">
        <v>1114</v>
      </c>
      <c r="B764" s="197">
        <v>2110303</v>
      </c>
      <c r="C764" s="197" t="s">
        <v>1674</v>
      </c>
      <c r="D764" s="204"/>
    </row>
    <row r="765" spans="1:4" ht="15.75">
      <c r="A765" s="199" t="s">
        <v>1114</v>
      </c>
      <c r="B765" s="197">
        <v>2110304</v>
      </c>
      <c r="C765" s="197" t="s">
        <v>1675</v>
      </c>
      <c r="D765" s="204"/>
    </row>
    <row r="766" spans="1:4" ht="15.75">
      <c r="A766" s="199" t="s">
        <v>1114</v>
      </c>
      <c r="B766" s="197">
        <v>2110305</v>
      </c>
      <c r="C766" s="197" t="s">
        <v>1676</v>
      </c>
      <c r="D766" s="204"/>
    </row>
    <row r="767" spans="1:4" ht="15.75">
      <c r="A767" s="199" t="s">
        <v>1114</v>
      </c>
      <c r="B767" s="197">
        <v>2110306</v>
      </c>
      <c r="C767" s="197" t="s">
        <v>1677</v>
      </c>
      <c r="D767" s="204"/>
    </row>
    <row r="768" spans="1:4" ht="15.75">
      <c r="A768" s="199" t="s">
        <v>1114</v>
      </c>
      <c r="B768" s="197">
        <v>2110307</v>
      </c>
      <c r="C768" s="197" t="s">
        <v>1678</v>
      </c>
      <c r="D768" s="204"/>
    </row>
    <row r="769" spans="1:4" ht="15.75">
      <c r="A769" s="199" t="s">
        <v>1114</v>
      </c>
      <c r="B769" s="197">
        <v>2110399</v>
      </c>
      <c r="C769" s="200" t="s">
        <v>1679</v>
      </c>
      <c r="D769" s="201">
        <v>4959</v>
      </c>
    </row>
    <row r="770" spans="1:4" ht="15.75">
      <c r="A770" s="198" t="s">
        <v>1112</v>
      </c>
      <c r="B770" s="197">
        <v>21104</v>
      </c>
      <c r="C770" s="194" t="s">
        <v>1680</v>
      </c>
      <c r="D770" s="195">
        <f>SUM(D771:D776)</f>
        <v>10</v>
      </c>
    </row>
    <row r="771" spans="1:4" ht="15.75">
      <c r="A771" s="199" t="s">
        <v>1114</v>
      </c>
      <c r="B771" s="197">
        <v>2110401</v>
      </c>
      <c r="C771" s="197" t="s">
        <v>1681</v>
      </c>
      <c r="D771" s="204"/>
    </row>
    <row r="772" spans="1:4" ht="15.75">
      <c r="A772" s="199" t="s">
        <v>1114</v>
      </c>
      <c r="B772" s="197">
        <v>2110402</v>
      </c>
      <c r="C772" s="197" t="s">
        <v>1682</v>
      </c>
      <c r="D772" s="204"/>
    </row>
    <row r="773" spans="1:4" ht="15.75">
      <c r="A773" s="199" t="s">
        <v>1114</v>
      </c>
      <c r="B773" s="197">
        <v>2110404</v>
      </c>
      <c r="C773" s="197" t="s">
        <v>1683</v>
      </c>
      <c r="D773" s="204"/>
    </row>
    <row r="774" spans="1:4" ht="15.75">
      <c r="A774" s="199" t="s">
        <v>1114</v>
      </c>
      <c r="B774" s="197">
        <v>2110405</v>
      </c>
      <c r="C774" s="200" t="s">
        <v>1684</v>
      </c>
      <c r="D774" s="201">
        <v>10</v>
      </c>
    </row>
    <row r="775" spans="1:4" ht="15.75">
      <c r="A775" s="199" t="s">
        <v>1114</v>
      </c>
      <c r="B775" s="197">
        <v>2110406</v>
      </c>
      <c r="C775" s="197" t="s">
        <v>1685</v>
      </c>
      <c r="D775" s="204"/>
    </row>
    <row r="776" spans="1:4" ht="15.75">
      <c r="A776" s="199" t="s">
        <v>1114</v>
      </c>
      <c r="B776" s="197">
        <v>2110499</v>
      </c>
      <c r="C776" s="197" t="s">
        <v>1686</v>
      </c>
      <c r="D776" s="204"/>
    </row>
    <row r="777" spans="1:4" ht="15.75">
      <c r="A777" s="198" t="s">
        <v>1112</v>
      </c>
      <c r="B777" s="197">
        <v>21105</v>
      </c>
      <c r="C777" s="207" t="s">
        <v>1687</v>
      </c>
      <c r="D777" s="195">
        <f>SUM(D778:D783)</f>
        <v>0</v>
      </c>
    </row>
    <row r="778" spans="1:4" ht="15.75">
      <c r="A778" s="199" t="s">
        <v>1114</v>
      </c>
      <c r="B778" s="197">
        <v>2110501</v>
      </c>
      <c r="C778" s="197" t="s">
        <v>1688</v>
      </c>
      <c r="D778" s="204"/>
    </row>
    <row r="779" spans="1:4" ht="15.75">
      <c r="A779" s="199" t="s">
        <v>1114</v>
      </c>
      <c r="B779" s="197">
        <v>2110502</v>
      </c>
      <c r="C779" s="197" t="s">
        <v>1689</v>
      </c>
      <c r="D779" s="204"/>
    </row>
    <row r="780" spans="1:4" ht="15.75">
      <c r="A780" s="199" t="s">
        <v>1114</v>
      </c>
      <c r="B780" s="197">
        <v>2110503</v>
      </c>
      <c r="C780" s="197" t="s">
        <v>1690</v>
      </c>
      <c r="D780" s="204"/>
    </row>
    <row r="781" spans="1:4" ht="15.75">
      <c r="A781" s="199" t="s">
        <v>1114</v>
      </c>
      <c r="B781" s="197">
        <v>2110506</v>
      </c>
      <c r="C781" s="197" t="s">
        <v>1691</v>
      </c>
      <c r="D781" s="204"/>
    </row>
    <row r="782" spans="1:4" ht="15.75">
      <c r="A782" s="199" t="s">
        <v>1114</v>
      </c>
      <c r="B782" s="197">
        <v>2110507</v>
      </c>
      <c r="C782" s="197" t="s">
        <v>1692</v>
      </c>
      <c r="D782" s="204"/>
    </row>
    <row r="783" spans="1:4" ht="15.75">
      <c r="A783" s="199" t="s">
        <v>1114</v>
      </c>
      <c r="B783" s="197">
        <v>2110599</v>
      </c>
      <c r="C783" s="197" t="s">
        <v>1693</v>
      </c>
      <c r="D783" s="204"/>
    </row>
    <row r="784" spans="1:4" ht="15.75">
      <c r="A784" s="198" t="s">
        <v>1112</v>
      </c>
      <c r="B784" s="197">
        <v>21106</v>
      </c>
      <c r="C784" s="207" t="s">
        <v>1694</v>
      </c>
      <c r="D784" s="195">
        <f>SUM(D785:D789)</f>
        <v>0</v>
      </c>
    </row>
    <row r="785" spans="1:4" ht="15.75">
      <c r="A785" s="199" t="s">
        <v>1114</v>
      </c>
      <c r="B785" s="197">
        <v>2110602</v>
      </c>
      <c r="C785" s="197" t="s">
        <v>1695</v>
      </c>
      <c r="D785" s="204"/>
    </row>
    <row r="786" spans="1:4" ht="15.75">
      <c r="A786" s="199" t="s">
        <v>1114</v>
      </c>
      <c r="B786" s="197">
        <v>2110603</v>
      </c>
      <c r="C786" s="197" t="s">
        <v>1696</v>
      </c>
      <c r="D786" s="204"/>
    </row>
    <row r="787" spans="1:4" ht="15.75">
      <c r="A787" s="199" t="s">
        <v>1114</v>
      </c>
      <c r="B787" s="197">
        <v>2110604</v>
      </c>
      <c r="C787" s="197" t="s">
        <v>1697</v>
      </c>
      <c r="D787" s="204"/>
    </row>
    <row r="788" spans="1:4" ht="15.75">
      <c r="A788" s="199" t="s">
        <v>1114</v>
      </c>
      <c r="B788" s="197">
        <v>2110605</v>
      </c>
      <c r="C788" s="197" t="s">
        <v>1698</v>
      </c>
      <c r="D788" s="204"/>
    </row>
    <row r="789" spans="1:4" ht="15.75">
      <c r="A789" s="199" t="s">
        <v>1114</v>
      </c>
      <c r="B789" s="197">
        <v>2110699</v>
      </c>
      <c r="C789" s="197" t="s">
        <v>1699</v>
      </c>
      <c r="D789" s="204"/>
    </row>
    <row r="790" spans="1:4" ht="15.75">
      <c r="A790" s="198" t="s">
        <v>1112</v>
      </c>
      <c r="B790" s="197">
        <v>21107</v>
      </c>
      <c r="C790" s="207" t="s">
        <v>1700</v>
      </c>
      <c r="D790" s="195">
        <f>SUM(D791:D792)</f>
        <v>0</v>
      </c>
    </row>
    <row r="791" spans="1:4" ht="15.75">
      <c r="A791" s="199" t="s">
        <v>1114</v>
      </c>
      <c r="B791" s="197">
        <v>2110704</v>
      </c>
      <c r="C791" s="197" t="s">
        <v>1701</v>
      </c>
      <c r="D791" s="204"/>
    </row>
    <row r="792" spans="1:4" ht="15.75">
      <c r="A792" s="199" t="s">
        <v>1114</v>
      </c>
      <c r="B792" s="197">
        <v>2110799</v>
      </c>
      <c r="C792" s="197" t="s">
        <v>1702</v>
      </c>
      <c r="D792" s="204"/>
    </row>
    <row r="793" spans="1:4" ht="15.75">
      <c r="A793" s="198" t="s">
        <v>1112</v>
      </c>
      <c r="B793" s="197">
        <v>21108</v>
      </c>
      <c r="C793" s="207" t="s">
        <v>1703</v>
      </c>
      <c r="D793" s="195">
        <f>SUM(D794:D795)</f>
        <v>0</v>
      </c>
    </row>
    <row r="794" spans="1:4" ht="15.75">
      <c r="A794" s="199" t="s">
        <v>1114</v>
      </c>
      <c r="B794" s="197">
        <v>2110804</v>
      </c>
      <c r="C794" s="197" t="s">
        <v>1704</v>
      </c>
      <c r="D794" s="204"/>
    </row>
    <row r="795" spans="1:4" ht="15.75">
      <c r="A795" s="199" t="s">
        <v>1114</v>
      </c>
      <c r="B795" s="197">
        <v>2110899</v>
      </c>
      <c r="C795" s="197" t="s">
        <v>1705</v>
      </c>
      <c r="D795" s="204"/>
    </row>
    <row r="796" spans="1:4" ht="15.75">
      <c r="A796" s="198" t="s">
        <v>1112</v>
      </c>
      <c r="B796" s="197">
        <v>21109</v>
      </c>
      <c r="C796" s="207" t="s">
        <v>1706</v>
      </c>
      <c r="D796" s="195">
        <f>SUM(D797)</f>
        <v>0</v>
      </c>
    </row>
    <row r="797" spans="1:4" ht="15.75">
      <c r="A797" s="199" t="s">
        <v>1114</v>
      </c>
      <c r="B797" s="197">
        <v>2110901</v>
      </c>
      <c r="C797" s="197" t="s">
        <v>1707</v>
      </c>
      <c r="D797" s="204"/>
    </row>
    <row r="798" spans="1:4" ht="15.75">
      <c r="A798" s="198" t="s">
        <v>1112</v>
      </c>
      <c r="B798" s="197">
        <v>21110</v>
      </c>
      <c r="C798" s="207" t="s">
        <v>1708</v>
      </c>
      <c r="D798" s="195">
        <f>SUM(D799)</f>
        <v>0</v>
      </c>
    </row>
    <row r="799" spans="1:4" ht="15.75">
      <c r="A799" s="199" t="s">
        <v>1114</v>
      </c>
      <c r="B799" s="197">
        <v>2111001</v>
      </c>
      <c r="C799" s="197" t="s">
        <v>1709</v>
      </c>
      <c r="D799" s="204"/>
    </row>
    <row r="800" spans="1:4" ht="15.75">
      <c r="A800" s="198" t="s">
        <v>1112</v>
      </c>
      <c r="B800" s="197">
        <v>21111</v>
      </c>
      <c r="C800" s="207" t="s">
        <v>1710</v>
      </c>
      <c r="D800" s="195">
        <f>SUM(D801:D805)</f>
        <v>0</v>
      </c>
    </row>
    <row r="801" spans="1:4" ht="15.75">
      <c r="A801" s="199" t="s">
        <v>1114</v>
      </c>
      <c r="B801" s="197">
        <v>2111101</v>
      </c>
      <c r="C801" s="197" t="s">
        <v>1711</v>
      </c>
      <c r="D801" s="204"/>
    </row>
    <row r="802" spans="1:4" ht="15.75">
      <c r="A802" s="199" t="s">
        <v>1114</v>
      </c>
      <c r="B802" s="197">
        <v>2111102</v>
      </c>
      <c r="C802" s="197" t="s">
        <v>1712</v>
      </c>
      <c r="D802" s="204"/>
    </row>
    <row r="803" spans="1:4" ht="15.75">
      <c r="A803" s="199" t="s">
        <v>1114</v>
      </c>
      <c r="B803" s="197">
        <v>2111103</v>
      </c>
      <c r="C803" s="197" t="s">
        <v>1713</v>
      </c>
      <c r="D803" s="204"/>
    </row>
    <row r="804" spans="1:4" ht="15.75">
      <c r="A804" s="199" t="s">
        <v>1114</v>
      </c>
      <c r="B804" s="197">
        <v>2111104</v>
      </c>
      <c r="C804" s="197" t="s">
        <v>1714</v>
      </c>
      <c r="D804" s="204"/>
    </row>
    <row r="805" spans="1:4" ht="15.75">
      <c r="A805" s="199" t="s">
        <v>1114</v>
      </c>
      <c r="B805" s="197">
        <v>2111199</v>
      </c>
      <c r="C805" s="197" t="s">
        <v>1715</v>
      </c>
      <c r="D805" s="204"/>
    </row>
    <row r="806" spans="1:4" ht="15.75">
      <c r="A806" s="198" t="s">
        <v>1112</v>
      </c>
      <c r="B806" s="197">
        <v>21112</v>
      </c>
      <c r="C806" s="207" t="s">
        <v>1716</v>
      </c>
      <c r="D806" s="195">
        <f>SUM(D807)</f>
        <v>0</v>
      </c>
    </row>
    <row r="807" spans="1:4" ht="15.75">
      <c r="A807" s="199" t="s">
        <v>1114</v>
      </c>
      <c r="B807" s="197">
        <v>2111201</v>
      </c>
      <c r="C807" s="197" t="s">
        <v>1717</v>
      </c>
      <c r="D807" s="204"/>
    </row>
    <row r="808" spans="1:4" ht="15.75">
      <c r="A808" s="198" t="s">
        <v>1112</v>
      </c>
      <c r="B808" s="197">
        <v>21113</v>
      </c>
      <c r="C808" s="207" t="s">
        <v>1718</v>
      </c>
      <c r="D808" s="195">
        <f>SUM(D809)</f>
        <v>0</v>
      </c>
    </row>
    <row r="809" spans="1:4" ht="15.75">
      <c r="A809" s="199" t="s">
        <v>1114</v>
      </c>
      <c r="B809" s="197">
        <v>2111301</v>
      </c>
      <c r="C809" s="197" t="s">
        <v>1719</v>
      </c>
      <c r="D809" s="204"/>
    </row>
    <row r="810" spans="1:4" ht="15.75">
      <c r="A810" s="198" t="s">
        <v>1112</v>
      </c>
      <c r="B810" s="197">
        <v>21114</v>
      </c>
      <c r="C810" s="207" t="s">
        <v>1720</v>
      </c>
      <c r="D810" s="195">
        <f>SUM(D811:D820)</f>
        <v>0</v>
      </c>
    </row>
    <row r="811" spans="1:4" ht="15.75">
      <c r="A811" s="199" t="s">
        <v>1114</v>
      </c>
      <c r="B811" s="197">
        <v>2111401</v>
      </c>
      <c r="C811" s="197" t="s">
        <v>1161</v>
      </c>
      <c r="D811" s="204"/>
    </row>
    <row r="812" spans="1:4" ht="15.75">
      <c r="A812" s="199" t="s">
        <v>1114</v>
      </c>
      <c r="B812" s="197">
        <v>2111402</v>
      </c>
      <c r="C812" s="197" t="s">
        <v>1162</v>
      </c>
      <c r="D812" s="204"/>
    </row>
    <row r="813" spans="1:4" ht="15.75">
      <c r="A813" s="199" t="s">
        <v>1114</v>
      </c>
      <c r="B813" s="197">
        <v>2111403</v>
      </c>
      <c r="C813" s="197" t="s">
        <v>1117</v>
      </c>
      <c r="D813" s="204"/>
    </row>
    <row r="814" spans="1:4" ht="15.75">
      <c r="A814" s="199" t="s">
        <v>1114</v>
      </c>
      <c r="B814" s="197">
        <v>2111406</v>
      </c>
      <c r="C814" s="197" t="s">
        <v>1721</v>
      </c>
      <c r="D814" s="204"/>
    </row>
    <row r="815" spans="1:4" ht="15.75">
      <c r="A815" s="199" t="s">
        <v>1114</v>
      </c>
      <c r="B815" s="197">
        <v>2111407</v>
      </c>
      <c r="C815" s="197" t="s">
        <v>1722</v>
      </c>
      <c r="D815" s="204"/>
    </row>
    <row r="816" spans="1:4" ht="15.75">
      <c r="A816" s="199" t="s">
        <v>1114</v>
      </c>
      <c r="B816" s="197">
        <v>2111408</v>
      </c>
      <c r="C816" s="197" t="s">
        <v>1723</v>
      </c>
      <c r="D816" s="204"/>
    </row>
    <row r="817" spans="1:4" ht="15.75">
      <c r="A817" s="199" t="s">
        <v>1114</v>
      </c>
      <c r="B817" s="197">
        <v>2111411</v>
      </c>
      <c r="C817" s="197" t="s">
        <v>1157</v>
      </c>
      <c r="D817" s="204"/>
    </row>
    <row r="818" spans="1:4" ht="15.75">
      <c r="A818" s="199" t="s">
        <v>1114</v>
      </c>
      <c r="B818" s="197">
        <v>2111413</v>
      </c>
      <c r="C818" s="197" t="s">
        <v>1724</v>
      </c>
      <c r="D818" s="204"/>
    </row>
    <row r="819" spans="1:4" ht="15.75">
      <c r="A819" s="199" t="s">
        <v>1114</v>
      </c>
      <c r="B819" s="197">
        <v>2111450</v>
      </c>
      <c r="C819" s="197" t="s">
        <v>1124</v>
      </c>
      <c r="D819" s="204"/>
    </row>
    <row r="820" spans="1:4" ht="15.75">
      <c r="A820" s="199" t="s">
        <v>1114</v>
      </c>
      <c r="B820" s="197">
        <v>2111499</v>
      </c>
      <c r="C820" s="197" t="s">
        <v>1725</v>
      </c>
      <c r="D820" s="204"/>
    </row>
    <row r="821" spans="1:4" ht="15.75">
      <c r="A821" s="198" t="s">
        <v>1112</v>
      </c>
      <c r="B821" s="197">
        <v>21199</v>
      </c>
      <c r="C821" s="207" t="s">
        <v>1726</v>
      </c>
      <c r="D821" s="195">
        <f>SUM(D822)</f>
        <v>0</v>
      </c>
    </row>
    <row r="822" spans="1:4" ht="15.75">
      <c r="A822" s="199" t="s">
        <v>1114</v>
      </c>
      <c r="B822" s="197">
        <v>2119999</v>
      </c>
      <c r="C822" s="197" t="s">
        <v>1727</v>
      </c>
      <c r="D822" s="204"/>
    </row>
    <row r="823" spans="1:4" ht="15.75">
      <c r="A823" s="196" t="s">
        <v>1110</v>
      </c>
      <c r="B823" s="197">
        <v>212</v>
      </c>
      <c r="C823" s="194" t="s">
        <v>1728</v>
      </c>
      <c r="D823" s="195">
        <f>D824+D835+D837+D840+D842+D844</f>
        <v>9569.09</v>
      </c>
    </row>
    <row r="824" spans="1:4" ht="15.75">
      <c r="A824" s="198" t="s">
        <v>1112</v>
      </c>
      <c r="B824" s="197">
        <v>21201</v>
      </c>
      <c r="C824" s="194" t="s">
        <v>1729</v>
      </c>
      <c r="D824" s="195">
        <f>SUM(D825:D834)</f>
        <v>1555.56</v>
      </c>
    </row>
    <row r="825" spans="1:4" ht="15.75">
      <c r="A825" s="199" t="s">
        <v>1114</v>
      </c>
      <c r="B825" s="197">
        <v>2120101</v>
      </c>
      <c r="C825" s="200" t="s">
        <v>1115</v>
      </c>
      <c r="D825" s="201">
        <v>1355.56</v>
      </c>
    </row>
    <row r="826" spans="1:4" ht="15.75">
      <c r="A826" s="199" t="s">
        <v>1114</v>
      </c>
      <c r="B826" s="197">
        <v>2120102</v>
      </c>
      <c r="C826" s="200" t="s">
        <v>1116</v>
      </c>
      <c r="D826" s="201">
        <v>200</v>
      </c>
    </row>
    <row r="827" spans="1:4" ht="15.75">
      <c r="A827" s="199" t="s">
        <v>1114</v>
      </c>
      <c r="B827" s="197">
        <v>2120103</v>
      </c>
      <c r="C827" s="197" t="s">
        <v>1117</v>
      </c>
      <c r="D827" s="204"/>
    </row>
    <row r="828" spans="1:4" ht="15.75">
      <c r="A828" s="199" t="s">
        <v>1114</v>
      </c>
      <c r="B828" s="197">
        <v>2120104</v>
      </c>
      <c r="C828" s="197" t="s">
        <v>1730</v>
      </c>
      <c r="D828" s="204"/>
    </row>
    <row r="829" spans="1:4" ht="15.75">
      <c r="A829" s="199" t="s">
        <v>1114</v>
      </c>
      <c r="B829" s="197">
        <v>2120105</v>
      </c>
      <c r="C829" s="197" t="s">
        <v>1731</v>
      </c>
      <c r="D829" s="204"/>
    </row>
    <row r="830" spans="1:4" ht="15.75">
      <c r="A830" s="199" t="s">
        <v>1114</v>
      </c>
      <c r="B830" s="197">
        <v>2120106</v>
      </c>
      <c r="C830" s="197" t="s">
        <v>1732</v>
      </c>
      <c r="D830" s="204"/>
    </row>
    <row r="831" spans="1:4" ht="15.75">
      <c r="A831" s="199" t="s">
        <v>1114</v>
      </c>
      <c r="B831" s="197">
        <v>2120107</v>
      </c>
      <c r="C831" s="197" t="s">
        <v>1733</v>
      </c>
      <c r="D831" s="204"/>
    </row>
    <row r="832" spans="1:4" ht="15.75">
      <c r="A832" s="199" t="s">
        <v>1114</v>
      </c>
      <c r="B832" s="197">
        <v>2120109</v>
      </c>
      <c r="C832" s="197" t="s">
        <v>1734</v>
      </c>
      <c r="D832" s="204"/>
    </row>
    <row r="833" spans="1:4" ht="15.75">
      <c r="A833" s="199" t="s">
        <v>1114</v>
      </c>
      <c r="B833" s="197">
        <v>2120110</v>
      </c>
      <c r="C833" s="197" t="s">
        <v>1735</v>
      </c>
      <c r="D833" s="204"/>
    </row>
    <row r="834" spans="1:4" ht="15.75">
      <c r="A834" s="199" t="s">
        <v>1114</v>
      </c>
      <c r="B834" s="197">
        <v>2120199</v>
      </c>
      <c r="C834" s="197" t="s">
        <v>1736</v>
      </c>
      <c r="D834" s="204"/>
    </row>
    <row r="835" spans="1:4" ht="15.75">
      <c r="A835" s="198" t="s">
        <v>1112</v>
      </c>
      <c r="B835" s="197">
        <v>21202</v>
      </c>
      <c r="C835" s="194" t="s">
        <v>1737</v>
      </c>
      <c r="D835" s="195">
        <f>SUM(D836)</f>
        <v>1106.31</v>
      </c>
    </row>
    <row r="836" spans="1:4" ht="15.75">
      <c r="A836" s="199" t="s">
        <v>1114</v>
      </c>
      <c r="B836" s="197">
        <v>2120201</v>
      </c>
      <c r="C836" s="200" t="s">
        <v>1738</v>
      </c>
      <c r="D836" s="201">
        <v>1106.31</v>
      </c>
    </row>
    <row r="837" spans="1:4" ht="15.75">
      <c r="A837" s="198" t="s">
        <v>1112</v>
      </c>
      <c r="B837" s="197">
        <v>21203</v>
      </c>
      <c r="C837" s="194" t="s">
        <v>1739</v>
      </c>
      <c r="D837" s="195">
        <f>SUM(D838:D839)</f>
        <v>1653.71</v>
      </c>
    </row>
    <row r="838" spans="1:4" ht="15.75">
      <c r="A838" s="199" t="s">
        <v>1114</v>
      </c>
      <c r="B838" s="197">
        <v>2120303</v>
      </c>
      <c r="C838" s="197" t="s">
        <v>1740</v>
      </c>
      <c r="D838" s="204"/>
    </row>
    <row r="839" spans="1:4" ht="15.75">
      <c r="A839" s="199" t="s">
        <v>1114</v>
      </c>
      <c r="B839" s="197">
        <v>2120399</v>
      </c>
      <c r="C839" s="200" t="s">
        <v>1741</v>
      </c>
      <c r="D839" s="201">
        <v>1653.71</v>
      </c>
    </row>
    <row r="840" spans="1:4" ht="15.75">
      <c r="A840" s="198" t="s">
        <v>1112</v>
      </c>
      <c r="B840" s="197">
        <v>21205</v>
      </c>
      <c r="C840" s="194" t="s">
        <v>1742</v>
      </c>
      <c r="D840" s="195">
        <f aca="true" t="shared" si="1" ref="D840:D844">SUM(D841)</f>
        <v>5077.67</v>
      </c>
    </row>
    <row r="841" spans="1:4" ht="15.75">
      <c r="A841" s="199" t="s">
        <v>1114</v>
      </c>
      <c r="B841" s="197">
        <v>2120501</v>
      </c>
      <c r="C841" s="200" t="s">
        <v>1743</v>
      </c>
      <c r="D841" s="201">
        <v>5077.67</v>
      </c>
    </row>
    <row r="842" spans="1:4" ht="15.75">
      <c r="A842" s="198" t="s">
        <v>1112</v>
      </c>
      <c r="B842" s="197">
        <v>21206</v>
      </c>
      <c r="C842" s="194" t="s">
        <v>1744</v>
      </c>
      <c r="D842" s="195">
        <f t="shared" si="1"/>
        <v>100</v>
      </c>
    </row>
    <row r="843" spans="1:4" ht="15.75">
      <c r="A843" s="199" t="s">
        <v>1114</v>
      </c>
      <c r="B843" s="197">
        <v>2120601</v>
      </c>
      <c r="C843" s="200" t="s">
        <v>1745</v>
      </c>
      <c r="D843" s="201">
        <v>100</v>
      </c>
    </row>
    <row r="844" spans="1:4" ht="15.75">
      <c r="A844" s="198" t="s">
        <v>1112</v>
      </c>
      <c r="B844" s="197">
        <v>21299</v>
      </c>
      <c r="C844" s="194" t="s">
        <v>1746</v>
      </c>
      <c r="D844" s="195">
        <f t="shared" si="1"/>
        <v>75.84</v>
      </c>
    </row>
    <row r="845" spans="1:4" ht="15.75">
      <c r="A845" s="199" t="s">
        <v>1114</v>
      </c>
      <c r="B845" s="197">
        <v>2129999</v>
      </c>
      <c r="C845" s="200" t="s">
        <v>1747</v>
      </c>
      <c r="D845" s="201">
        <v>75.84</v>
      </c>
    </row>
    <row r="846" spans="1:4" ht="15.75">
      <c r="A846" s="196" t="s">
        <v>1110</v>
      </c>
      <c r="B846" s="197">
        <v>213</v>
      </c>
      <c r="C846" s="194" t="s">
        <v>1748</v>
      </c>
      <c r="D846" s="195">
        <f>D847+D873+D895+D923+D934+D941+D947+D950</f>
        <v>62958.3</v>
      </c>
    </row>
    <row r="847" spans="1:4" ht="15.75">
      <c r="A847" s="198" t="s">
        <v>1112</v>
      </c>
      <c r="B847" s="197">
        <v>21301</v>
      </c>
      <c r="C847" s="194" t="s">
        <v>1749</v>
      </c>
      <c r="D847" s="195">
        <f>SUM(D848:D872)</f>
        <v>5780.55</v>
      </c>
    </row>
    <row r="848" spans="1:4" ht="15.75">
      <c r="A848" s="199" t="s">
        <v>1114</v>
      </c>
      <c r="B848" s="197">
        <v>2130101</v>
      </c>
      <c r="C848" s="200" t="s">
        <v>1115</v>
      </c>
      <c r="D848" s="201">
        <v>3999.55</v>
      </c>
    </row>
    <row r="849" spans="1:4" ht="15.75">
      <c r="A849" s="199" t="s">
        <v>1114</v>
      </c>
      <c r="B849" s="197">
        <v>2130102</v>
      </c>
      <c r="C849" s="200" t="s">
        <v>1116</v>
      </c>
      <c r="D849" s="201">
        <v>1364.72</v>
      </c>
    </row>
    <row r="850" spans="1:4" ht="15.75">
      <c r="A850" s="199" t="s">
        <v>1114</v>
      </c>
      <c r="B850" s="197">
        <v>2130103</v>
      </c>
      <c r="C850" s="197" t="s">
        <v>1117</v>
      </c>
      <c r="D850" s="204"/>
    </row>
    <row r="851" spans="1:4" ht="15.75">
      <c r="A851" s="199" t="s">
        <v>1114</v>
      </c>
      <c r="B851" s="197">
        <v>2130104</v>
      </c>
      <c r="C851" s="197" t="s">
        <v>1124</v>
      </c>
      <c r="D851" s="204"/>
    </row>
    <row r="852" spans="1:4" ht="15.75">
      <c r="A852" s="199" t="s">
        <v>1114</v>
      </c>
      <c r="B852" s="197">
        <v>2130105</v>
      </c>
      <c r="C852" s="197" t="s">
        <v>1750</v>
      </c>
      <c r="D852" s="204"/>
    </row>
    <row r="853" spans="1:4" ht="15.75">
      <c r="A853" s="199" t="s">
        <v>1114</v>
      </c>
      <c r="B853" s="197">
        <v>2130106</v>
      </c>
      <c r="C853" s="197" t="s">
        <v>1751</v>
      </c>
      <c r="D853" s="204"/>
    </row>
    <row r="854" spans="1:4" ht="15.75">
      <c r="A854" s="199" t="s">
        <v>1114</v>
      </c>
      <c r="B854" s="197">
        <v>2130108</v>
      </c>
      <c r="C854" s="197" t="s">
        <v>1752</v>
      </c>
      <c r="D854" s="204"/>
    </row>
    <row r="855" spans="1:4" ht="15.75">
      <c r="A855" s="199" t="s">
        <v>1114</v>
      </c>
      <c r="B855" s="197">
        <v>2130109</v>
      </c>
      <c r="C855" s="197" t="s">
        <v>1753</v>
      </c>
      <c r="D855" s="204"/>
    </row>
    <row r="856" spans="1:4" ht="15.75">
      <c r="A856" s="199" t="s">
        <v>1114</v>
      </c>
      <c r="B856" s="197">
        <v>2130110</v>
      </c>
      <c r="C856" s="197" t="s">
        <v>1754</v>
      </c>
      <c r="D856" s="204"/>
    </row>
    <row r="857" spans="1:4" ht="15.75">
      <c r="A857" s="199" t="s">
        <v>1114</v>
      </c>
      <c r="B857" s="197">
        <v>2130111</v>
      </c>
      <c r="C857" s="197" t="s">
        <v>1755</v>
      </c>
      <c r="D857" s="204"/>
    </row>
    <row r="858" spans="1:4" ht="15.75">
      <c r="A858" s="199" t="s">
        <v>1114</v>
      </c>
      <c r="B858" s="197">
        <v>2130112</v>
      </c>
      <c r="C858" s="197" t="s">
        <v>1756</v>
      </c>
      <c r="D858" s="204"/>
    </row>
    <row r="859" spans="1:4" ht="15.75">
      <c r="A859" s="199" t="s">
        <v>1114</v>
      </c>
      <c r="B859" s="197">
        <v>2130114</v>
      </c>
      <c r="C859" s="197" t="s">
        <v>1757</v>
      </c>
      <c r="D859" s="204"/>
    </row>
    <row r="860" spans="1:4" ht="15.75">
      <c r="A860" s="199" t="s">
        <v>1114</v>
      </c>
      <c r="B860" s="197">
        <v>2130119</v>
      </c>
      <c r="C860" s="197" t="s">
        <v>1758</v>
      </c>
      <c r="D860" s="204"/>
    </row>
    <row r="861" spans="1:4" ht="15.75">
      <c r="A861" s="199" t="s">
        <v>1114</v>
      </c>
      <c r="B861" s="197">
        <v>2130120</v>
      </c>
      <c r="C861" s="197" t="s">
        <v>1759</v>
      </c>
      <c r="D861" s="204"/>
    </row>
    <row r="862" spans="1:4" ht="15.75">
      <c r="A862" s="199" t="s">
        <v>1114</v>
      </c>
      <c r="B862" s="197">
        <v>2130121</v>
      </c>
      <c r="C862" s="197" t="s">
        <v>1760</v>
      </c>
      <c r="D862" s="204"/>
    </row>
    <row r="863" spans="1:4" ht="15.75">
      <c r="A863" s="199" t="s">
        <v>1114</v>
      </c>
      <c r="B863" s="197">
        <v>2130122</v>
      </c>
      <c r="C863" s="197" t="s">
        <v>1761</v>
      </c>
      <c r="D863" s="204"/>
    </row>
    <row r="864" spans="1:4" ht="15.75">
      <c r="A864" s="199" t="s">
        <v>1114</v>
      </c>
      <c r="B864" s="197">
        <v>2130124</v>
      </c>
      <c r="C864" s="197" t="s">
        <v>1762</v>
      </c>
      <c r="D864" s="204"/>
    </row>
    <row r="865" spans="1:4" ht="15.75">
      <c r="A865" s="199" t="s">
        <v>1114</v>
      </c>
      <c r="B865" s="197">
        <v>2130125</v>
      </c>
      <c r="C865" s="197" t="s">
        <v>1763</v>
      </c>
      <c r="D865" s="204"/>
    </row>
    <row r="866" spans="1:4" ht="15.75">
      <c r="A866" s="199" t="s">
        <v>1114</v>
      </c>
      <c r="B866" s="197">
        <v>2130126</v>
      </c>
      <c r="C866" s="197" t="s">
        <v>1764</v>
      </c>
      <c r="D866" s="204"/>
    </row>
    <row r="867" spans="1:4" ht="15.75">
      <c r="A867" s="199" t="s">
        <v>1114</v>
      </c>
      <c r="B867" s="197">
        <v>2130135</v>
      </c>
      <c r="C867" s="197" t="s">
        <v>1765</v>
      </c>
      <c r="D867" s="204"/>
    </row>
    <row r="868" spans="1:4" ht="15.75">
      <c r="A868" s="199" t="s">
        <v>1114</v>
      </c>
      <c r="B868" s="197">
        <v>2130142</v>
      </c>
      <c r="C868" s="197" t="s">
        <v>1766</v>
      </c>
      <c r="D868" s="204"/>
    </row>
    <row r="869" spans="1:4" ht="15.75">
      <c r="A869" s="199" t="s">
        <v>1114</v>
      </c>
      <c r="B869" s="197">
        <v>2130148</v>
      </c>
      <c r="C869" s="197" t="s">
        <v>1767</v>
      </c>
      <c r="D869" s="204"/>
    </row>
    <row r="870" spans="1:4" ht="15.75">
      <c r="A870" s="199" t="s">
        <v>1114</v>
      </c>
      <c r="B870" s="197">
        <v>2130152</v>
      </c>
      <c r="C870" s="197" t="s">
        <v>1768</v>
      </c>
      <c r="D870" s="204"/>
    </row>
    <row r="871" spans="1:4" ht="15.75">
      <c r="A871" s="199" t="s">
        <v>1114</v>
      </c>
      <c r="B871" s="197">
        <v>2130153</v>
      </c>
      <c r="C871" s="197" t="s">
        <v>1769</v>
      </c>
      <c r="D871" s="204"/>
    </row>
    <row r="872" spans="1:4" ht="15.75">
      <c r="A872" s="199" t="s">
        <v>1114</v>
      </c>
      <c r="B872" s="197">
        <v>2130199</v>
      </c>
      <c r="C872" s="200" t="s">
        <v>1770</v>
      </c>
      <c r="D872" s="201">
        <v>416.28</v>
      </c>
    </row>
    <row r="873" spans="1:4" ht="15.75">
      <c r="A873" s="198" t="s">
        <v>1112</v>
      </c>
      <c r="B873" s="197">
        <v>21302</v>
      </c>
      <c r="C873" s="194" t="s">
        <v>1771</v>
      </c>
      <c r="D873" s="195">
        <f>SUM(D874:D894)</f>
        <v>3365.49</v>
      </c>
    </row>
    <row r="874" spans="1:4" ht="15.75">
      <c r="A874" s="199" t="s">
        <v>1114</v>
      </c>
      <c r="B874" s="197">
        <v>2130201</v>
      </c>
      <c r="C874" s="200" t="s">
        <v>1115</v>
      </c>
      <c r="D874" s="201">
        <v>3065.99</v>
      </c>
    </row>
    <row r="875" spans="1:4" ht="15.75">
      <c r="A875" s="199" t="s">
        <v>1114</v>
      </c>
      <c r="B875" s="197">
        <v>2130202</v>
      </c>
      <c r="C875" s="200" t="s">
        <v>1116</v>
      </c>
      <c r="D875" s="201">
        <v>299.5</v>
      </c>
    </row>
    <row r="876" spans="1:4" ht="15.75">
      <c r="A876" s="199" t="s">
        <v>1114</v>
      </c>
      <c r="B876" s="197">
        <v>2130203</v>
      </c>
      <c r="C876" s="197" t="s">
        <v>1117</v>
      </c>
      <c r="D876" s="204"/>
    </row>
    <row r="877" spans="1:4" ht="15.75">
      <c r="A877" s="199" t="s">
        <v>1114</v>
      </c>
      <c r="B877" s="197">
        <v>2130204</v>
      </c>
      <c r="C877" s="197" t="s">
        <v>1772</v>
      </c>
      <c r="D877" s="204"/>
    </row>
    <row r="878" spans="1:4" ht="15.75">
      <c r="A878" s="199" t="s">
        <v>1114</v>
      </c>
      <c r="B878" s="197">
        <v>2130205</v>
      </c>
      <c r="C878" s="197" t="s">
        <v>1773</v>
      </c>
      <c r="D878" s="204"/>
    </row>
    <row r="879" spans="1:4" ht="15.75">
      <c r="A879" s="199" t="s">
        <v>1114</v>
      </c>
      <c r="B879" s="197">
        <v>2130206</v>
      </c>
      <c r="C879" s="197" t="s">
        <v>1774</v>
      </c>
      <c r="D879" s="204"/>
    </row>
    <row r="880" spans="1:4" ht="15.75">
      <c r="A880" s="199" t="s">
        <v>1114</v>
      </c>
      <c r="B880" s="197">
        <v>2130207</v>
      </c>
      <c r="C880" s="197" t="s">
        <v>1775</v>
      </c>
      <c r="D880" s="204"/>
    </row>
    <row r="881" spans="1:4" ht="15.75">
      <c r="A881" s="199" t="s">
        <v>1114</v>
      </c>
      <c r="B881" s="197">
        <v>2130209</v>
      </c>
      <c r="C881" s="197" t="s">
        <v>1776</v>
      </c>
      <c r="D881" s="204"/>
    </row>
    <row r="882" spans="1:4" ht="15.75">
      <c r="A882" s="199" t="s">
        <v>1114</v>
      </c>
      <c r="B882" s="197">
        <v>2130211</v>
      </c>
      <c r="C882" s="197" t="s">
        <v>1777</v>
      </c>
      <c r="D882" s="204"/>
    </row>
    <row r="883" spans="1:4" ht="15.75">
      <c r="A883" s="199" t="s">
        <v>1114</v>
      </c>
      <c r="B883" s="197">
        <v>2130212</v>
      </c>
      <c r="C883" s="197" t="s">
        <v>1778</v>
      </c>
      <c r="D883" s="204"/>
    </row>
    <row r="884" spans="1:4" ht="15.75">
      <c r="A884" s="199" t="s">
        <v>1114</v>
      </c>
      <c r="B884" s="197">
        <v>2130213</v>
      </c>
      <c r="C884" s="197" t="s">
        <v>1779</v>
      </c>
      <c r="D884" s="204"/>
    </row>
    <row r="885" spans="1:4" ht="15.75">
      <c r="A885" s="199" t="s">
        <v>1114</v>
      </c>
      <c r="B885" s="197">
        <v>2130217</v>
      </c>
      <c r="C885" s="197" t="s">
        <v>1780</v>
      </c>
      <c r="D885" s="204"/>
    </row>
    <row r="886" spans="1:4" ht="15.75">
      <c r="A886" s="199" t="s">
        <v>1114</v>
      </c>
      <c r="B886" s="197">
        <v>2130220</v>
      </c>
      <c r="C886" s="197" t="s">
        <v>1781</v>
      </c>
      <c r="D886" s="204"/>
    </row>
    <row r="887" spans="1:4" ht="15.75">
      <c r="A887" s="199" t="s">
        <v>1114</v>
      </c>
      <c r="B887" s="197">
        <v>2130221</v>
      </c>
      <c r="C887" s="197" t="s">
        <v>1782</v>
      </c>
      <c r="D887" s="204"/>
    </row>
    <row r="888" spans="1:4" ht="15.75">
      <c r="A888" s="199" t="s">
        <v>1114</v>
      </c>
      <c r="B888" s="197">
        <v>2130223</v>
      </c>
      <c r="C888" s="197" t="s">
        <v>1783</v>
      </c>
      <c r="D888" s="204"/>
    </row>
    <row r="889" spans="1:4" ht="15.75">
      <c r="A889" s="199" t="s">
        <v>1114</v>
      </c>
      <c r="B889" s="197">
        <v>2130226</v>
      </c>
      <c r="C889" s="197" t="s">
        <v>1784</v>
      </c>
      <c r="D889" s="204"/>
    </row>
    <row r="890" spans="1:4" ht="15.75">
      <c r="A890" s="199" t="s">
        <v>1114</v>
      </c>
      <c r="B890" s="197">
        <v>2130227</v>
      </c>
      <c r="C890" s="197" t="s">
        <v>1785</v>
      </c>
      <c r="D890" s="204"/>
    </row>
    <row r="891" spans="1:4" ht="15.75">
      <c r="A891" s="199" t="s">
        <v>1114</v>
      </c>
      <c r="B891" s="197">
        <v>2130234</v>
      </c>
      <c r="C891" s="197" t="s">
        <v>1786</v>
      </c>
      <c r="D891" s="204"/>
    </row>
    <row r="892" spans="1:4" ht="15.75">
      <c r="A892" s="199" t="s">
        <v>1114</v>
      </c>
      <c r="B892" s="197">
        <v>2130236</v>
      </c>
      <c r="C892" s="197" t="s">
        <v>1787</v>
      </c>
      <c r="D892" s="204"/>
    </row>
    <row r="893" spans="1:4" ht="15.75">
      <c r="A893" s="199" t="s">
        <v>1114</v>
      </c>
      <c r="B893" s="197">
        <v>2130237</v>
      </c>
      <c r="C893" s="197" t="s">
        <v>1756</v>
      </c>
      <c r="D893" s="204"/>
    </row>
    <row r="894" spans="1:4" ht="15.75">
      <c r="A894" s="199" t="s">
        <v>1114</v>
      </c>
      <c r="B894" s="197">
        <v>2130299</v>
      </c>
      <c r="C894" s="197" t="s">
        <v>1788</v>
      </c>
      <c r="D894" s="204"/>
    </row>
    <row r="895" spans="1:4" ht="15.75">
      <c r="A895" s="198" t="s">
        <v>1112</v>
      </c>
      <c r="B895" s="197">
        <v>21303</v>
      </c>
      <c r="C895" s="194" t="s">
        <v>1789</v>
      </c>
      <c r="D895" s="195">
        <f>SUM(D896:D922)</f>
        <v>5214.04</v>
      </c>
    </row>
    <row r="896" spans="1:4" ht="15.75">
      <c r="A896" s="199" t="s">
        <v>1114</v>
      </c>
      <c r="B896" s="197">
        <v>2130301</v>
      </c>
      <c r="C896" s="200" t="s">
        <v>1115</v>
      </c>
      <c r="D896" s="201">
        <v>4082.02</v>
      </c>
    </row>
    <row r="897" spans="1:4" ht="15.75">
      <c r="A897" s="199" t="s">
        <v>1114</v>
      </c>
      <c r="B897" s="197">
        <v>2130302</v>
      </c>
      <c r="C897" s="200" t="s">
        <v>1116</v>
      </c>
      <c r="D897" s="201">
        <v>1132.02</v>
      </c>
    </row>
    <row r="898" spans="1:4" ht="15.75">
      <c r="A898" s="199" t="s">
        <v>1114</v>
      </c>
      <c r="B898" s="197">
        <v>2130303</v>
      </c>
      <c r="C898" s="197" t="s">
        <v>1117</v>
      </c>
      <c r="D898" s="204"/>
    </row>
    <row r="899" spans="1:4" ht="15.75">
      <c r="A899" s="199" t="s">
        <v>1114</v>
      </c>
      <c r="B899" s="197">
        <v>2130304</v>
      </c>
      <c r="C899" s="197" t="s">
        <v>1790</v>
      </c>
      <c r="D899" s="204"/>
    </row>
    <row r="900" spans="1:4" ht="15.75">
      <c r="A900" s="199" t="s">
        <v>1114</v>
      </c>
      <c r="B900" s="197">
        <v>2130305</v>
      </c>
      <c r="C900" s="197" t="s">
        <v>1791</v>
      </c>
      <c r="D900" s="204"/>
    </row>
    <row r="901" spans="1:4" ht="15.75">
      <c r="A901" s="199" t="s">
        <v>1114</v>
      </c>
      <c r="B901" s="197">
        <v>2130306</v>
      </c>
      <c r="C901" s="197" t="s">
        <v>1792</v>
      </c>
      <c r="D901" s="204"/>
    </row>
    <row r="902" spans="1:4" ht="15.75">
      <c r="A902" s="199" t="s">
        <v>1114</v>
      </c>
      <c r="B902" s="197">
        <v>2130307</v>
      </c>
      <c r="C902" s="197" t="s">
        <v>1793</v>
      </c>
      <c r="D902" s="204"/>
    </row>
    <row r="903" spans="1:4" ht="15.75">
      <c r="A903" s="199" t="s">
        <v>1114</v>
      </c>
      <c r="B903" s="197">
        <v>2130308</v>
      </c>
      <c r="C903" s="197" t="s">
        <v>1794</v>
      </c>
      <c r="D903" s="204"/>
    </row>
    <row r="904" spans="1:4" ht="15.75">
      <c r="A904" s="199" t="s">
        <v>1114</v>
      </c>
      <c r="B904" s="197">
        <v>2130309</v>
      </c>
      <c r="C904" s="197" t="s">
        <v>1795</v>
      </c>
      <c r="D904" s="204"/>
    </row>
    <row r="905" spans="1:4" ht="15.75">
      <c r="A905" s="199" t="s">
        <v>1114</v>
      </c>
      <c r="B905" s="197">
        <v>2130310</v>
      </c>
      <c r="C905" s="197" t="s">
        <v>1796</v>
      </c>
      <c r="D905" s="204"/>
    </row>
    <row r="906" spans="1:4" ht="15.75">
      <c r="A906" s="199" t="s">
        <v>1114</v>
      </c>
      <c r="B906" s="197">
        <v>2130311</v>
      </c>
      <c r="C906" s="197" t="s">
        <v>1797</v>
      </c>
      <c r="D906" s="204"/>
    </row>
    <row r="907" spans="1:4" ht="15.75">
      <c r="A907" s="199" t="s">
        <v>1114</v>
      </c>
      <c r="B907" s="197">
        <v>2130312</v>
      </c>
      <c r="C907" s="197" t="s">
        <v>1798</v>
      </c>
      <c r="D907" s="204"/>
    </row>
    <row r="908" spans="1:4" ht="15.75">
      <c r="A908" s="199" t="s">
        <v>1114</v>
      </c>
      <c r="B908" s="197">
        <v>2130313</v>
      </c>
      <c r="C908" s="197" t="s">
        <v>1799</v>
      </c>
      <c r="D908" s="204"/>
    </row>
    <row r="909" spans="1:4" ht="15.75">
      <c r="A909" s="199" t="s">
        <v>1114</v>
      </c>
      <c r="B909" s="197">
        <v>2130314</v>
      </c>
      <c r="C909" s="197" t="s">
        <v>1800</v>
      </c>
      <c r="D909" s="204"/>
    </row>
    <row r="910" spans="1:4" ht="15.75">
      <c r="A910" s="199" t="s">
        <v>1114</v>
      </c>
      <c r="B910" s="197">
        <v>2130315</v>
      </c>
      <c r="C910" s="197" t="s">
        <v>1801</v>
      </c>
      <c r="D910" s="204"/>
    </row>
    <row r="911" spans="1:4" ht="15.75">
      <c r="A911" s="199" t="s">
        <v>1114</v>
      </c>
      <c r="B911" s="197">
        <v>2130316</v>
      </c>
      <c r="C911" s="197" t="s">
        <v>1802</v>
      </c>
      <c r="D911" s="204"/>
    </row>
    <row r="912" spans="1:4" ht="15.75">
      <c r="A912" s="199" t="s">
        <v>1114</v>
      </c>
      <c r="B912" s="197">
        <v>2130317</v>
      </c>
      <c r="C912" s="197" t="s">
        <v>1803</v>
      </c>
      <c r="D912" s="204"/>
    </row>
    <row r="913" spans="1:4" ht="15.75">
      <c r="A913" s="199" t="s">
        <v>1114</v>
      </c>
      <c r="B913" s="197">
        <v>2130318</v>
      </c>
      <c r="C913" s="197" t="s">
        <v>1804</v>
      </c>
      <c r="D913" s="204"/>
    </row>
    <row r="914" spans="1:4" ht="15.75">
      <c r="A914" s="199" t="s">
        <v>1114</v>
      </c>
      <c r="B914" s="197">
        <v>2130319</v>
      </c>
      <c r="C914" s="197" t="s">
        <v>1805</v>
      </c>
      <c r="D914" s="204"/>
    </row>
    <row r="915" spans="1:4" ht="15.75">
      <c r="A915" s="199" t="s">
        <v>1114</v>
      </c>
      <c r="B915" s="197">
        <v>2130321</v>
      </c>
      <c r="C915" s="197" t="s">
        <v>1806</v>
      </c>
      <c r="D915" s="204"/>
    </row>
    <row r="916" spans="1:4" ht="15.75">
      <c r="A916" s="199" t="s">
        <v>1114</v>
      </c>
      <c r="B916" s="197">
        <v>2130322</v>
      </c>
      <c r="C916" s="197" t="s">
        <v>1807</v>
      </c>
      <c r="D916" s="204"/>
    </row>
    <row r="917" spans="1:4" ht="15.75">
      <c r="A917" s="199" t="s">
        <v>1114</v>
      </c>
      <c r="B917" s="197">
        <v>2130333</v>
      </c>
      <c r="C917" s="197" t="s">
        <v>1783</v>
      </c>
      <c r="D917" s="204"/>
    </row>
    <row r="918" spans="1:4" ht="15.75">
      <c r="A918" s="199" t="s">
        <v>1114</v>
      </c>
      <c r="B918" s="197">
        <v>2130334</v>
      </c>
      <c r="C918" s="197" t="s">
        <v>1808</v>
      </c>
      <c r="D918" s="204"/>
    </row>
    <row r="919" spans="1:4" ht="15.75">
      <c r="A919" s="199" t="s">
        <v>1114</v>
      </c>
      <c r="B919" s="197">
        <v>2130335</v>
      </c>
      <c r="C919" s="197" t="s">
        <v>1809</v>
      </c>
      <c r="D919" s="204"/>
    </row>
    <row r="920" spans="1:4" ht="15.75">
      <c r="A920" s="199" t="s">
        <v>1114</v>
      </c>
      <c r="B920" s="197">
        <v>2130336</v>
      </c>
      <c r="C920" s="197" t="s">
        <v>1810</v>
      </c>
      <c r="D920" s="204"/>
    </row>
    <row r="921" spans="1:4" ht="15.75">
      <c r="A921" s="199" t="s">
        <v>1114</v>
      </c>
      <c r="B921" s="197">
        <v>2130337</v>
      </c>
      <c r="C921" s="197" t="s">
        <v>1811</v>
      </c>
      <c r="D921" s="204"/>
    </row>
    <row r="922" spans="1:4" ht="15.75">
      <c r="A922" s="199" t="s">
        <v>1114</v>
      </c>
      <c r="B922" s="197">
        <v>2130399</v>
      </c>
      <c r="C922" s="197" t="s">
        <v>1812</v>
      </c>
      <c r="D922" s="204"/>
    </row>
    <row r="923" spans="1:4" ht="15.75">
      <c r="A923" s="198" t="s">
        <v>1112</v>
      </c>
      <c r="B923" s="197">
        <v>21305</v>
      </c>
      <c r="C923" s="194" t="s">
        <v>1813</v>
      </c>
      <c r="D923" s="195">
        <f>SUM(D924:D933)</f>
        <v>2197.84</v>
      </c>
    </row>
    <row r="924" spans="1:4" ht="15.75">
      <c r="A924" s="199" t="s">
        <v>1114</v>
      </c>
      <c r="B924" s="197">
        <v>2130501</v>
      </c>
      <c r="C924" s="200" t="s">
        <v>1115</v>
      </c>
      <c r="D924" s="201">
        <v>255.74</v>
      </c>
    </row>
    <row r="925" spans="1:4" ht="15.75">
      <c r="A925" s="199" t="s">
        <v>1114</v>
      </c>
      <c r="B925" s="197">
        <v>2130502</v>
      </c>
      <c r="C925" s="200" t="s">
        <v>1116</v>
      </c>
      <c r="D925" s="201">
        <v>1942.1</v>
      </c>
    </row>
    <row r="926" spans="1:4" ht="15.75">
      <c r="A926" s="199" t="s">
        <v>1114</v>
      </c>
      <c r="B926" s="197">
        <v>2130503</v>
      </c>
      <c r="C926" s="197" t="s">
        <v>1117</v>
      </c>
      <c r="D926" s="204"/>
    </row>
    <row r="927" spans="1:4" ht="15.75">
      <c r="A927" s="199" t="s">
        <v>1114</v>
      </c>
      <c r="B927" s="197">
        <v>2130504</v>
      </c>
      <c r="C927" s="197" t="s">
        <v>1814</v>
      </c>
      <c r="D927" s="204"/>
    </row>
    <row r="928" spans="1:4" ht="15.75">
      <c r="A928" s="199" t="s">
        <v>1114</v>
      </c>
      <c r="B928" s="197">
        <v>2130505</v>
      </c>
      <c r="C928" s="197" t="s">
        <v>1815</v>
      </c>
      <c r="D928" s="204"/>
    </row>
    <row r="929" spans="1:4" ht="15.75">
      <c r="A929" s="199" t="s">
        <v>1114</v>
      </c>
      <c r="B929" s="197">
        <v>2130506</v>
      </c>
      <c r="C929" s="197" t="s">
        <v>1816</v>
      </c>
      <c r="D929" s="204"/>
    </row>
    <row r="930" spans="1:4" ht="15.75">
      <c r="A930" s="199" t="s">
        <v>1114</v>
      </c>
      <c r="B930" s="197">
        <v>2130507</v>
      </c>
      <c r="C930" s="197" t="s">
        <v>1817</v>
      </c>
      <c r="D930" s="204"/>
    </row>
    <row r="931" spans="1:4" ht="15.75">
      <c r="A931" s="199" t="s">
        <v>1114</v>
      </c>
      <c r="B931" s="197">
        <v>2130508</v>
      </c>
      <c r="C931" s="197" t="s">
        <v>1818</v>
      </c>
      <c r="D931" s="204"/>
    </row>
    <row r="932" spans="1:4" ht="15.75">
      <c r="A932" s="199" t="s">
        <v>1114</v>
      </c>
      <c r="B932" s="197">
        <v>2130550</v>
      </c>
      <c r="C932" s="197" t="s">
        <v>1124</v>
      </c>
      <c r="D932" s="204"/>
    </row>
    <row r="933" spans="1:4" ht="15.75">
      <c r="A933" s="199" t="s">
        <v>1114</v>
      </c>
      <c r="B933" s="197">
        <v>2130599</v>
      </c>
      <c r="C933" s="197" t="s">
        <v>1819</v>
      </c>
      <c r="D933" s="204"/>
    </row>
    <row r="934" spans="1:4" ht="15.75">
      <c r="A934" s="198" t="s">
        <v>1112</v>
      </c>
      <c r="B934" s="197">
        <v>21307</v>
      </c>
      <c r="C934" s="194" t="s">
        <v>1820</v>
      </c>
      <c r="D934" s="195">
        <f>SUM(D935:D940)</f>
        <v>12931.2</v>
      </c>
    </row>
    <row r="935" spans="1:4" ht="15.75">
      <c r="A935" s="199" t="s">
        <v>1114</v>
      </c>
      <c r="B935" s="197">
        <v>2130701</v>
      </c>
      <c r="C935" s="197" t="s">
        <v>1821</v>
      </c>
      <c r="D935" s="204"/>
    </row>
    <row r="936" spans="1:4" ht="15.75">
      <c r="A936" s="199" t="s">
        <v>1114</v>
      </c>
      <c r="B936" s="197">
        <v>2130704</v>
      </c>
      <c r="C936" s="197" t="s">
        <v>1822</v>
      </c>
      <c r="D936" s="204"/>
    </row>
    <row r="937" spans="1:4" ht="15.75">
      <c r="A937" s="199" t="s">
        <v>1114</v>
      </c>
      <c r="B937" s="197">
        <v>2130705</v>
      </c>
      <c r="C937" s="200" t="s">
        <v>1823</v>
      </c>
      <c r="D937" s="201">
        <v>10055</v>
      </c>
    </row>
    <row r="938" spans="1:4" ht="15.75">
      <c r="A938" s="199" t="s">
        <v>1114</v>
      </c>
      <c r="B938" s="197">
        <v>2130706</v>
      </c>
      <c r="C938" s="197" t="s">
        <v>1824</v>
      </c>
      <c r="D938" s="204"/>
    </row>
    <row r="939" spans="1:4" ht="15.75">
      <c r="A939" s="199" t="s">
        <v>1114</v>
      </c>
      <c r="B939" s="197">
        <v>2130707</v>
      </c>
      <c r="C939" s="197" t="s">
        <v>1825</v>
      </c>
      <c r="D939" s="204"/>
    </row>
    <row r="940" spans="1:4" ht="15.75">
      <c r="A940" s="199" t="s">
        <v>1114</v>
      </c>
      <c r="B940" s="197">
        <v>2130799</v>
      </c>
      <c r="C940" s="200" t="s">
        <v>1826</v>
      </c>
      <c r="D940" s="201">
        <v>2876.2</v>
      </c>
    </row>
    <row r="941" spans="1:4" ht="15.75">
      <c r="A941" s="198" t="s">
        <v>1112</v>
      </c>
      <c r="B941" s="197">
        <v>21308</v>
      </c>
      <c r="C941" s="207" t="s">
        <v>1827</v>
      </c>
      <c r="D941" s="195">
        <f>SUM(D942:D946)</f>
        <v>0</v>
      </c>
    </row>
    <row r="942" spans="1:4" ht="15.75">
      <c r="A942" s="199" t="s">
        <v>1114</v>
      </c>
      <c r="B942" s="197">
        <v>2130801</v>
      </c>
      <c r="C942" s="197" t="s">
        <v>1828</v>
      </c>
      <c r="D942" s="204"/>
    </row>
    <row r="943" spans="1:4" ht="15.75">
      <c r="A943" s="199" t="s">
        <v>1114</v>
      </c>
      <c r="B943" s="197">
        <v>2130803</v>
      </c>
      <c r="C943" s="197" t="s">
        <v>1829</v>
      </c>
      <c r="D943" s="204"/>
    </row>
    <row r="944" spans="1:4" ht="15.75">
      <c r="A944" s="199" t="s">
        <v>1114</v>
      </c>
      <c r="B944" s="197">
        <v>2130804</v>
      </c>
      <c r="C944" s="197" t="s">
        <v>1830</v>
      </c>
      <c r="D944" s="204"/>
    </row>
    <row r="945" spans="1:4" ht="15.75">
      <c r="A945" s="199" t="s">
        <v>1114</v>
      </c>
      <c r="B945" s="197">
        <v>2130805</v>
      </c>
      <c r="C945" s="197" t="s">
        <v>1831</v>
      </c>
      <c r="D945" s="204"/>
    </row>
    <row r="946" spans="1:4" ht="15.75">
      <c r="A946" s="199" t="s">
        <v>1114</v>
      </c>
      <c r="B946" s="197">
        <v>2130899</v>
      </c>
      <c r="C946" s="197" t="s">
        <v>1832</v>
      </c>
      <c r="D946" s="204"/>
    </row>
    <row r="947" spans="1:4" ht="15.75">
      <c r="A947" s="198" t="s">
        <v>1112</v>
      </c>
      <c r="B947" s="197">
        <v>21309</v>
      </c>
      <c r="C947" s="207" t="s">
        <v>1833</v>
      </c>
      <c r="D947" s="195">
        <f>SUM(D948:D949)</f>
        <v>0</v>
      </c>
    </row>
    <row r="948" spans="1:4" ht="15.75">
      <c r="A948" s="199" t="s">
        <v>1114</v>
      </c>
      <c r="B948" s="197">
        <v>2130901</v>
      </c>
      <c r="C948" s="197" t="s">
        <v>1834</v>
      </c>
      <c r="D948" s="204"/>
    </row>
    <row r="949" spans="1:4" ht="15.75">
      <c r="A949" s="199" t="s">
        <v>1114</v>
      </c>
      <c r="B949" s="197">
        <v>2130999</v>
      </c>
      <c r="C949" s="197" t="s">
        <v>1835</v>
      </c>
      <c r="D949" s="204"/>
    </row>
    <row r="950" spans="1:4" ht="15.75">
      <c r="A950" s="198" t="s">
        <v>1112</v>
      </c>
      <c r="B950" s="197">
        <v>21399</v>
      </c>
      <c r="C950" s="194" t="s">
        <v>1836</v>
      </c>
      <c r="D950" s="195">
        <f>SUM(D951:D952)</f>
        <v>33469.18</v>
      </c>
    </row>
    <row r="951" spans="1:4" ht="15.75">
      <c r="A951" s="199" t="s">
        <v>1114</v>
      </c>
      <c r="B951" s="197">
        <v>2139901</v>
      </c>
      <c r="C951" s="197" t="s">
        <v>1837</v>
      </c>
      <c r="D951" s="204"/>
    </row>
    <row r="952" spans="1:4" ht="15.75">
      <c r="A952" s="199" t="s">
        <v>1114</v>
      </c>
      <c r="B952" s="197">
        <v>2139999</v>
      </c>
      <c r="C952" s="200" t="s">
        <v>1838</v>
      </c>
      <c r="D952" s="201">
        <f>33469.18</f>
        <v>33469.18</v>
      </c>
    </row>
    <row r="953" spans="1:4" ht="15.75">
      <c r="A953" s="196" t="s">
        <v>1110</v>
      </c>
      <c r="B953" s="197">
        <v>214</v>
      </c>
      <c r="C953" s="194" t="s">
        <v>1839</v>
      </c>
      <c r="D953" s="195">
        <f>D954+D976+D986+D996+D1003+D1008</f>
        <v>7307.06</v>
      </c>
    </row>
    <row r="954" spans="1:4" ht="15.75">
      <c r="A954" s="198" t="s">
        <v>1112</v>
      </c>
      <c r="B954" s="197">
        <v>21401</v>
      </c>
      <c r="C954" s="194" t="s">
        <v>1840</v>
      </c>
      <c r="D954" s="195">
        <f>SUM(D955:D975)</f>
        <v>6967.06</v>
      </c>
    </row>
    <row r="955" spans="1:4" ht="15.75">
      <c r="A955" s="199" t="s">
        <v>1114</v>
      </c>
      <c r="B955" s="197">
        <v>2140101</v>
      </c>
      <c r="C955" s="200" t="s">
        <v>1115</v>
      </c>
      <c r="D955" s="201">
        <v>4801.72</v>
      </c>
    </row>
    <row r="956" spans="1:4" ht="15.75">
      <c r="A956" s="199" t="s">
        <v>1114</v>
      </c>
      <c r="B956" s="197">
        <v>2140102</v>
      </c>
      <c r="C956" s="197" t="s">
        <v>1162</v>
      </c>
      <c r="D956" s="204"/>
    </row>
    <row r="957" spans="1:4" ht="15.75">
      <c r="A957" s="199" t="s">
        <v>1114</v>
      </c>
      <c r="B957" s="197">
        <v>2140103</v>
      </c>
      <c r="C957" s="197" t="s">
        <v>1117</v>
      </c>
      <c r="D957" s="204"/>
    </row>
    <row r="958" spans="1:4" ht="15.75">
      <c r="A958" s="199" t="s">
        <v>1114</v>
      </c>
      <c r="B958" s="197">
        <v>2140104</v>
      </c>
      <c r="C958" s="200" t="s">
        <v>1841</v>
      </c>
      <c r="D958" s="201">
        <v>994</v>
      </c>
    </row>
    <row r="959" spans="1:4" ht="15.75">
      <c r="A959" s="199" t="s">
        <v>1114</v>
      </c>
      <c r="B959" s="197">
        <v>2140106</v>
      </c>
      <c r="C959" s="200" t="s">
        <v>1842</v>
      </c>
      <c r="D959" s="201">
        <v>1171.34</v>
      </c>
    </row>
    <row r="960" spans="1:4" ht="15.75">
      <c r="A960" s="199" t="s">
        <v>1114</v>
      </c>
      <c r="B960" s="197">
        <v>2140109</v>
      </c>
      <c r="C960" s="197" t="s">
        <v>1843</v>
      </c>
      <c r="D960" s="204"/>
    </row>
    <row r="961" spans="1:4" ht="15.75">
      <c r="A961" s="199" t="s">
        <v>1114</v>
      </c>
      <c r="B961" s="197">
        <v>2140110</v>
      </c>
      <c r="C961" s="197" t="s">
        <v>1844</v>
      </c>
      <c r="D961" s="204"/>
    </row>
    <row r="962" spans="1:4" ht="15.75">
      <c r="A962" s="199" t="s">
        <v>1114</v>
      </c>
      <c r="B962" s="197">
        <v>2140111</v>
      </c>
      <c r="C962" s="197" t="s">
        <v>1845</v>
      </c>
      <c r="D962" s="204"/>
    </row>
    <row r="963" spans="1:4" ht="15.75">
      <c r="A963" s="199" t="s">
        <v>1114</v>
      </c>
      <c r="B963" s="197">
        <v>2140112</v>
      </c>
      <c r="C963" s="197" t="s">
        <v>1846</v>
      </c>
      <c r="D963" s="204"/>
    </row>
    <row r="964" spans="1:4" ht="15.75">
      <c r="A964" s="199" t="s">
        <v>1114</v>
      </c>
      <c r="B964" s="197">
        <v>2140114</v>
      </c>
      <c r="C964" s="197" t="s">
        <v>1847</v>
      </c>
      <c r="D964" s="204"/>
    </row>
    <row r="965" spans="1:4" ht="15.75">
      <c r="A965" s="199" t="s">
        <v>1114</v>
      </c>
      <c r="B965" s="197">
        <v>2140122</v>
      </c>
      <c r="C965" s="197" t="s">
        <v>1848</v>
      </c>
      <c r="D965" s="204"/>
    </row>
    <row r="966" spans="1:4" ht="15.75">
      <c r="A966" s="199" t="s">
        <v>1114</v>
      </c>
      <c r="B966" s="197">
        <v>2140123</v>
      </c>
      <c r="C966" s="197" t="s">
        <v>1849</v>
      </c>
      <c r="D966" s="204"/>
    </row>
    <row r="967" spans="1:4" ht="15.75">
      <c r="A967" s="199" t="s">
        <v>1114</v>
      </c>
      <c r="B967" s="197">
        <v>2140127</v>
      </c>
      <c r="C967" s="197" t="s">
        <v>1850</v>
      </c>
      <c r="D967" s="204"/>
    </row>
    <row r="968" spans="1:4" ht="15.75">
      <c r="A968" s="199" t="s">
        <v>1114</v>
      </c>
      <c r="B968" s="197">
        <v>2140128</v>
      </c>
      <c r="C968" s="197" t="s">
        <v>1851</v>
      </c>
      <c r="D968" s="204"/>
    </row>
    <row r="969" spans="1:4" ht="15.75">
      <c r="A969" s="199" t="s">
        <v>1114</v>
      </c>
      <c r="B969" s="197">
        <v>2140129</v>
      </c>
      <c r="C969" s="197" t="s">
        <v>1852</v>
      </c>
      <c r="D969" s="204"/>
    </row>
    <row r="970" spans="1:4" ht="15.75">
      <c r="A970" s="199" t="s">
        <v>1114</v>
      </c>
      <c r="B970" s="197">
        <v>2140130</v>
      </c>
      <c r="C970" s="197" t="s">
        <v>1853</v>
      </c>
      <c r="D970" s="204"/>
    </row>
    <row r="971" spans="1:4" ht="15.75">
      <c r="A971" s="199" t="s">
        <v>1114</v>
      </c>
      <c r="B971" s="197">
        <v>2140131</v>
      </c>
      <c r="C971" s="197" t="s">
        <v>1854</v>
      </c>
      <c r="D971" s="204"/>
    </row>
    <row r="972" spans="1:4" ht="15.75">
      <c r="A972" s="199" t="s">
        <v>1114</v>
      </c>
      <c r="B972" s="197">
        <v>2140133</v>
      </c>
      <c r="C972" s="197" t="s">
        <v>1855</v>
      </c>
      <c r="D972" s="204"/>
    </row>
    <row r="973" spans="1:4" ht="15.75">
      <c r="A973" s="199" t="s">
        <v>1114</v>
      </c>
      <c r="B973" s="197">
        <v>2140136</v>
      </c>
      <c r="C973" s="197" t="s">
        <v>1856</v>
      </c>
      <c r="D973" s="204"/>
    </row>
    <row r="974" spans="1:4" ht="15.75">
      <c r="A974" s="199" t="s">
        <v>1114</v>
      </c>
      <c r="B974" s="197">
        <v>2140138</v>
      </c>
      <c r="C974" s="197" t="s">
        <v>1857</v>
      </c>
      <c r="D974" s="204"/>
    </row>
    <row r="975" spans="1:4" ht="15.75">
      <c r="A975" s="199" t="s">
        <v>1114</v>
      </c>
      <c r="B975" s="197">
        <v>2140199</v>
      </c>
      <c r="C975" s="197" t="s">
        <v>1858</v>
      </c>
      <c r="D975" s="204"/>
    </row>
    <row r="976" spans="1:4" ht="15.75">
      <c r="A976" s="198" t="s">
        <v>1112</v>
      </c>
      <c r="B976" s="197">
        <v>21402</v>
      </c>
      <c r="C976" s="207" t="s">
        <v>1859</v>
      </c>
      <c r="D976" s="195">
        <f>SUM(D977:D985)</f>
        <v>0</v>
      </c>
    </row>
    <row r="977" spans="1:4" ht="15.75">
      <c r="A977" s="199" t="s">
        <v>1114</v>
      </c>
      <c r="B977" s="197">
        <v>2140201</v>
      </c>
      <c r="C977" s="197" t="s">
        <v>1161</v>
      </c>
      <c r="D977" s="204"/>
    </row>
    <row r="978" spans="1:4" ht="15.75">
      <c r="A978" s="199" t="s">
        <v>1114</v>
      </c>
      <c r="B978" s="197">
        <v>2140202</v>
      </c>
      <c r="C978" s="197" t="s">
        <v>1162</v>
      </c>
      <c r="D978" s="204"/>
    </row>
    <row r="979" spans="1:4" ht="15.75">
      <c r="A979" s="199" t="s">
        <v>1114</v>
      </c>
      <c r="B979" s="197">
        <v>2140203</v>
      </c>
      <c r="C979" s="197" t="s">
        <v>1117</v>
      </c>
      <c r="D979" s="204"/>
    </row>
    <row r="980" spans="1:4" ht="15.75">
      <c r="A980" s="199" t="s">
        <v>1114</v>
      </c>
      <c r="B980" s="197">
        <v>2140204</v>
      </c>
      <c r="C980" s="197" t="s">
        <v>1860</v>
      </c>
      <c r="D980" s="204"/>
    </row>
    <row r="981" spans="1:4" ht="15.75">
      <c r="A981" s="199" t="s">
        <v>1114</v>
      </c>
      <c r="B981" s="197">
        <v>2140205</v>
      </c>
      <c r="C981" s="197" t="s">
        <v>1861</v>
      </c>
      <c r="D981" s="204"/>
    </row>
    <row r="982" spans="1:4" ht="15.75">
      <c r="A982" s="199" t="s">
        <v>1114</v>
      </c>
      <c r="B982" s="197">
        <v>2140206</v>
      </c>
      <c r="C982" s="197" t="s">
        <v>1862</v>
      </c>
      <c r="D982" s="204"/>
    </row>
    <row r="983" spans="1:4" ht="15.75">
      <c r="A983" s="199" t="s">
        <v>1114</v>
      </c>
      <c r="B983" s="197">
        <v>2140207</v>
      </c>
      <c r="C983" s="197" t="s">
        <v>1863</v>
      </c>
      <c r="D983" s="204"/>
    </row>
    <row r="984" spans="1:4" ht="15.75">
      <c r="A984" s="199" t="s">
        <v>1114</v>
      </c>
      <c r="B984" s="197">
        <v>2140208</v>
      </c>
      <c r="C984" s="197" t="s">
        <v>1864</v>
      </c>
      <c r="D984" s="204"/>
    </row>
    <row r="985" spans="1:4" ht="15.75">
      <c r="A985" s="199" t="s">
        <v>1114</v>
      </c>
      <c r="B985" s="197">
        <v>2140299</v>
      </c>
      <c r="C985" s="197" t="s">
        <v>1865</v>
      </c>
      <c r="D985" s="204"/>
    </row>
    <row r="986" spans="1:4" ht="15.75">
      <c r="A986" s="198" t="s">
        <v>1112</v>
      </c>
      <c r="B986" s="197">
        <v>21403</v>
      </c>
      <c r="C986" s="207" t="s">
        <v>1866</v>
      </c>
      <c r="D986" s="195">
        <f>SUM(D987:D995)</f>
        <v>0</v>
      </c>
    </row>
    <row r="987" spans="1:4" ht="15.75">
      <c r="A987" s="199" t="s">
        <v>1114</v>
      </c>
      <c r="B987" s="197">
        <v>2140301</v>
      </c>
      <c r="C987" s="197" t="s">
        <v>1161</v>
      </c>
      <c r="D987" s="204"/>
    </row>
    <row r="988" spans="1:4" ht="15.75">
      <c r="A988" s="199" t="s">
        <v>1114</v>
      </c>
      <c r="B988" s="197">
        <v>2140302</v>
      </c>
      <c r="C988" s="197" t="s">
        <v>1162</v>
      </c>
      <c r="D988" s="204"/>
    </row>
    <row r="989" spans="1:4" ht="15.75">
      <c r="A989" s="199" t="s">
        <v>1114</v>
      </c>
      <c r="B989" s="197">
        <v>2140303</v>
      </c>
      <c r="C989" s="197" t="s">
        <v>1117</v>
      </c>
      <c r="D989" s="204"/>
    </row>
    <row r="990" spans="1:4" ht="15.75">
      <c r="A990" s="199" t="s">
        <v>1114</v>
      </c>
      <c r="B990" s="197">
        <v>2140304</v>
      </c>
      <c r="C990" s="197" t="s">
        <v>1867</v>
      </c>
      <c r="D990" s="204"/>
    </row>
    <row r="991" spans="1:4" ht="15.75">
      <c r="A991" s="199" t="s">
        <v>1114</v>
      </c>
      <c r="B991" s="197">
        <v>2140305</v>
      </c>
      <c r="C991" s="197" t="s">
        <v>1868</v>
      </c>
      <c r="D991" s="204"/>
    </row>
    <row r="992" spans="1:4" ht="15.75">
      <c r="A992" s="199" t="s">
        <v>1114</v>
      </c>
      <c r="B992" s="197">
        <v>2140306</v>
      </c>
      <c r="C992" s="197" t="s">
        <v>1869</v>
      </c>
      <c r="D992" s="204"/>
    </row>
    <row r="993" spans="1:4" ht="15.75">
      <c r="A993" s="199" t="s">
        <v>1114</v>
      </c>
      <c r="B993" s="197">
        <v>2140307</v>
      </c>
      <c r="C993" s="197" t="s">
        <v>1870</v>
      </c>
      <c r="D993" s="204"/>
    </row>
    <row r="994" spans="1:4" ht="15.75">
      <c r="A994" s="199" t="s">
        <v>1114</v>
      </c>
      <c r="B994" s="197">
        <v>2140308</v>
      </c>
      <c r="C994" s="197" t="s">
        <v>1871</v>
      </c>
      <c r="D994" s="204"/>
    </row>
    <row r="995" spans="1:4" ht="15.75">
      <c r="A995" s="199" t="s">
        <v>1114</v>
      </c>
      <c r="B995" s="197">
        <v>2140399</v>
      </c>
      <c r="C995" s="197" t="s">
        <v>1872</v>
      </c>
      <c r="D995" s="204"/>
    </row>
    <row r="996" spans="1:4" ht="15.75">
      <c r="A996" s="198" t="s">
        <v>1112</v>
      </c>
      <c r="B996" s="197">
        <v>21405</v>
      </c>
      <c r="C996" s="207" t="s">
        <v>1873</v>
      </c>
      <c r="D996" s="195">
        <f>SUM(D997:D1002)</f>
        <v>0</v>
      </c>
    </row>
    <row r="997" spans="1:4" ht="15.75">
      <c r="A997" s="199" t="s">
        <v>1114</v>
      </c>
      <c r="B997" s="197">
        <v>2140501</v>
      </c>
      <c r="C997" s="197" t="s">
        <v>1161</v>
      </c>
      <c r="D997" s="204"/>
    </row>
    <row r="998" spans="1:4" ht="15.75">
      <c r="A998" s="199" t="s">
        <v>1114</v>
      </c>
      <c r="B998" s="197">
        <v>2140502</v>
      </c>
      <c r="C998" s="197" t="s">
        <v>1162</v>
      </c>
      <c r="D998" s="204"/>
    </row>
    <row r="999" spans="1:4" ht="15.75">
      <c r="A999" s="199" t="s">
        <v>1114</v>
      </c>
      <c r="B999" s="197">
        <v>2140503</v>
      </c>
      <c r="C999" s="197" t="s">
        <v>1117</v>
      </c>
      <c r="D999" s="204"/>
    </row>
    <row r="1000" spans="1:4" ht="15.75">
      <c r="A1000" s="199" t="s">
        <v>1114</v>
      </c>
      <c r="B1000" s="197">
        <v>2140504</v>
      </c>
      <c r="C1000" s="197" t="s">
        <v>1864</v>
      </c>
      <c r="D1000" s="204"/>
    </row>
    <row r="1001" spans="1:4" ht="15.75">
      <c r="A1001" s="199" t="s">
        <v>1114</v>
      </c>
      <c r="B1001" s="197">
        <v>2140505</v>
      </c>
      <c r="C1001" s="197" t="s">
        <v>1874</v>
      </c>
      <c r="D1001" s="204"/>
    </row>
    <row r="1002" spans="1:4" ht="15.75">
      <c r="A1002" s="199" t="s">
        <v>1114</v>
      </c>
      <c r="B1002" s="197">
        <v>2140599</v>
      </c>
      <c r="C1002" s="197" t="s">
        <v>1875</v>
      </c>
      <c r="D1002" s="204"/>
    </row>
    <row r="1003" spans="1:4" ht="15.75">
      <c r="A1003" s="198" t="s">
        <v>1112</v>
      </c>
      <c r="B1003" s="197">
        <v>21406</v>
      </c>
      <c r="C1003" s="207" t="s">
        <v>1876</v>
      </c>
      <c r="D1003" s="195">
        <f>SUM(D1004:D1007)</f>
        <v>0</v>
      </c>
    </row>
    <row r="1004" spans="1:4" ht="15.75">
      <c r="A1004" s="199" t="s">
        <v>1114</v>
      </c>
      <c r="B1004" s="197">
        <v>2140601</v>
      </c>
      <c r="C1004" s="197" t="s">
        <v>1877</v>
      </c>
      <c r="D1004" s="204"/>
    </row>
    <row r="1005" spans="1:4" ht="15.75">
      <c r="A1005" s="199" t="s">
        <v>1114</v>
      </c>
      <c r="B1005" s="197">
        <v>2140602</v>
      </c>
      <c r="C1005" s="197" t="s">
        <v>1878</v>
      </c>
      <c r="D1005" s="204"/>
    </row>
    <row r="1006" spans="1:4" ht="15.75">
      <c r="A1006" s="199" t="s">
        <v>1114</v>
      </c>
      <c r="B1006" s="197">
        <v>2140603</v>
      </c>
      <c r="C1006" s="197" t="s">
        <v>1879</v>
      </c>
      <c r="D1006" s="204"/>
    </row>
    <row r="1007" spans="1:4" ht="15.75">
      <c r="A1007" s="199" t="s">
        <v>1114</v>
      </c>
      <c r="B1007" s="197">
        <v>2140699</v>
      </c>
      <c r="C1007" s="197" t="s">
        <v>1880</v>
      </c>
      <c r="D1007" s="204"/>
    </row>
    <row r="1008" spans="1:4" ht="15.75">
      <c r="A1008" s="198" t="s">
        <v>1112</v>
      </c>
      <c r="B1008" s="197">
        <v>21499</v>
      </c>
      <c r="C1008" s="194" t="s">
        <v>1881</v>
      </c>
      <c r="D1008" s="195">
        <f>SUM(D1009:D1010)</f>
        <v>340</v>
      </c>
    </row>
    <row r="1009" spans="1:4" ht="15.75">
      <c r="A1009" s="199" t="s">
        <v>1114</v>
      </c>
      <c r="B1009" s="197">
        <v>2149901</v>
      </c>
      <c r="C1009" s="197" t="s">
        <v>1882</v>
      </c>
      <c r="D1009" s="204"/>
    </row>
    <row r="1010" spans="1:4" ht="15.75">
      <c r="A1010" s="199" t="s">
        <v>1114</v>
      </c>
      <c r="B1010" s="197">
        <v>2149999</v>
      </c>
      <c r="C1010" s="200" t="s">
        <v>1883</v>
      </c>
      <c r="D1010" s="201">
        <v>340</v>
      </c>
    </row>
    <row r="1011" spans="1:4" ht="15.75">
      <c r="A1011" s="196" t="s">
        <v>1110</v>
      </c>
      <c r="B1011" s="197">
        <v>215</v>
      </c>
      <c r="C1011" s="194" t="s">
        <v>1884</v>
      </c>
      <c r="D1011" s="195">
        <f>D1012+D1022+D1038+D1043+D1054+D1061+D1069</f>
        <v>3234.13</v>
      </c>
    </row>
    <row r="1012" spans="1:4" ht="15.75">
      <c r="A1012" s="198" t="s">
        <v>1112</v>
      </c>
      <c r="B1012" s="197">
        <v>21501</v>
      </c>
      <c r="C1012" s="207" t="s">
        <v>1885</v>
      </c>
      <c r="D1012" s="195">
        <f>SUM(D1013:D1021)</f>
        <v>0</v>
      </c>
    </row>
    <row r="1013" spans="1:4" ht="15.75">
      <c r="A1013" s="199" t="s">
        <v>1114</v>
      </c>
      <c r="B1013" s="197">
        <v>2150101</v>
      </c>
      <c r="C1013" s="197" t="s">
        <v>1161</v>
      </c>
      <c r="D1013" s="204"/>
    </row>
    <row r="1014" spans="1:4" ht="15.75">
      <c r="A1014" s="199" t="s">
        <v>1114</v>
      </c>
      <c r="B1014" s="197">
        <v>2150102</v>
      </c>
      <c r="C1014" s="197" t="s">
        <v>1162</v>
      </c>
      <c r="D1014" s="204"/>
    </row>
    <row r="1015" spans="1:4" ht="15.75">
      <c r="A1015" s="199" t="s">
        <v>1114</v>
      </c>
      <c r="B1015" s="197">
        <v>2150103</v>
      </c>
      <c r="C1015" s="197" t="s">
        <v>1117</v>
      </c>
      <c r="D1015" s="204"/>
    </row>
    <row r="1016" spans="1:4" ht="15.75">
      <c r="A1016" s="199" t="s">
        <v>1114</v>
      </c>
      <c r="B1016" s="197">
        <v>2150104</v>
      </c>
      <c r="C1016" s="197" t="s">
        <v>1886</v>
      </c>
      <c r="D1016" s="204"/>
    </row>
    <row r="1017" spans="1:4" ht="15.75">
      <c r="A1017" s="199" t="s">
        <v>1114</v>
      </c>
      <c r="B1017" s="197">
        <v>2150105</v>
      </c>
      <c r="C1017" s="197" t="s">
        <v>1887</v>
      </c>
      <c r="D1017" s="204"/>
    </row>
    <row r="1018" spans="1:4" ht="15.75">
      <c r="A1018" s="199" t="s">
        <v>1114</v>
      </c>
      <c r="B1018" s="197">
        <v>2150106</v>
      </c>
      <c r="C1018" s="197" t="s">
        <v>1888</v>
      </c>
      <c r="D1018" s="204"/>
    </row>
    <row r="1019" spans="1:4" ht="15.75">
      <c r="A1019" s="199" t="s">
        <v>1114</v>
      </c>
      <c r="B1019" s="197">
        <v>2150107</v>
      </c>
      <c r="C1019" s="197" t="s">
        <v>1889</v>
      </c>
      <c r="D1019" s="204"/>
    </row>
    <row r="1020" spans="1:4" ht="15.75">
      <c r="A1020" s="199" t="s">
        <v>1114</v>
      </c>
      <c r="B1020" s="197">
        <v>2150108</v>
      </c>
      <c r="C1020" s="197" t="s">
        <v>1890</v>
      </c>
      <c r="D1020" s="204"/>
    </row>
    <row r="1021" spans="1:4" ht="15.75">
      <c r="A1021" s="199" t="s">
        <v>1114</v>
      </c>
      <c r="B1021" s="197">
        <v>2150199</v>
      </c>
      <c r="C1021" s="197" t="s">
        <v>1891</v>
      </c>
      <c r="D1021" s="204"/>
    </row>
    <row r="1022" spans="1:4" ht="15.75">
      <c r="A1022" s="198" t="s">
        <v>1112</v>
      </c>
      <c r="B1022" s="197">
        <v>21502</v>
      </c>
      <c r="C1022" s="194" t="s">
        <v>1892</v>
      </c>
      <c r="D1022" s="195">
        <f>SUM(D1023:D1037)</f>
        <v>234.13</v>
      </c>
    </row>
    <row r="1023" spans="1:4" ht="15.75">
      <c r="A1023" s="199" t="s">
        <v>1114</v>
      </c>
      <c r="B1023" s="197">
        <v>2150201</v>
      </c>
      <c r="C1023" s="200" t="s">
        <v>1115</v>
      </c>
      <c r="D1023" s="201">
        <v>229.13</v>
      </c>
    </row>
    <row r="1024" spans="1:4" ht="15.75">
      <c r="A1024" s="199" t="s">
        <v>1114</v>
      </c>
      <c r="B1024" s="197">
        <v>2150202</v>
      </c>
      <c r="C1024" s="200" t="s">
        <v>1116</v>
      </c>
      <c r="D1024" s="201">
        <v>5</v>
      </c>
    </row>
    <row r="1025" spans="1:4" ht="15.75">
      <c r="A1025" s="199" t="s">
        <v>1114</v>
      </c>
      <c r="B1025" s="197">
        <v>2150203</v>
      </c>
      <c r="C1025" s="197" t="s">
        <v>1117</v>
      </c>
      <c r="D1025" s="204"/>
    </row>
    <row r="1026" spans="1:4" ht="15.75">
      <c r="A1026" s="199" t="s">
        <v>1114</v>
      </c>
      <c r="B1026" s="197">
        <v>2150204</v>
      </c>
      <c r="C1026" s="197" t="s">
        <v>1893</v>
      </c>
      <c r="D1026" s="204"/>
    </row>
    <row r="1027" spans="1:4" ht="15.75">
      <c r="A1027" s="199" t="s">
        <v>1114</v>
      </c>
      <c r="B1027" s="197">
        <v>2150205</v>
      </c>
      <c r="C1027" s="197" t="s">
        <v>1894</v>
      </c>
      <c r="D1027" s="204"/>
    </row>
    <row r="1028" spans="1:4" ht="15.75">
      <c r="A1028" s="199" t="s">
        <v>1114</v>
      </c>
      <c r="B1028" s="197">
        <v>2150206</v>
      </c>
      <c r="C1028" s="197" t="s">
        <v>1895</v>
      </c>
      <c r="D1028" s="204"/>
    </row>
    <row r="1029" spans="1:4" ht="15.75">
      <c r="A1029" s="199" t="s">
        <v>1114</v>
      </c>
      <c r="B1029" s="197">
        <v>2150207</v>
      </c>
      <c r="C1029" s="197" t="s">
        <v>1896</v>
      </c>
      <c r="D1029" s="204"/>
    </row>
    <row r="1030" spans="1:4" ht="15.75">
      <c r="A1030" s="199" t="s">
        <v>1114</v>
      </c>
      <c r="B1030" s="197">
        <v>2150208</v>
      </c>
      <c r="C1030" s="197" t="s">
        <v>1897</v>
      </c>
      <c r="D1030" s="204"/>
    </row>
    <row r="1031" spans="1:4" ht="15.75">
      <c r="A1031" s="199" t="s">
        <v>1114</v>
      </c>
      <c r="B1031" s="197">
        <v>2150209</v>
      </c>
      <c r="C1031" s="197" t="s">
        <v>1898</v>
      </c>
      <c r="D1031" s="204"/>
    </row>
    <row r="1032" spans="1:4" ht="15.75">
      <c r="A1032" s="199" t="s">
        <v>1114</v>
      </c>
      <c r="B1032" s="197">
        <v>2150210</v>
      </c>
      <c r="C1032" s="197" t="s">
        <v>1899</v>
      </c>
      <c r="D1032" s="204"/>
    </row>
    <row r="1033" spans="1:4" ht="15.75">
      <c r="A1033" s="199" t="s">
        <v>1114</v>
      </c>
      <c r="B1033" s="197">
        <v>2150212</v>
      </c>
      <c r="C1033" s="197" t="s">
        <v>1900</v>
      </c>
      <c r="D1033" s="204"/>
    </row>
    <row r="1034" spans="1:4" ht="15.75">
      <c r="A1034" s="199" t="s">
        <v>1114</v>
      </c>
      <c r="B1034" s="197">
        <v>2150213</v>
      </c>
      <c r="C1034" s="197" t="s">
        <v>1901</v>
      </c>
      <c r="D1034" s="204"/>
    </row>
    <row r="1035" spans="1:4" ht="15.75">
      <c r="A1035" s="199" t="s">
        <v>1114</v>
      </c>
      <c r="B1035" s="197">
        <v>2150214</v>
      </c>
      <c r="C1035" s="197" t="s">
        <v>1902</v>
      </c>
      <c r="D1035" s="204"/>
    </row>
    <row r="1036" spans="1:4" ht="15.75">
      <c r="A1036" s="199" t="s">
        <v>1114</v>
      </c>
      <c r="B1036" s="197">
        <v>2150215</v>
      </c>
      <c r="C1036" s="197" t="s">
        <v>1903</v>
      </c>
      <c r="D1036" s="204"/>
    </row>
    <row r="1037" spans="1:4" ht="15.75">
      <c r="A1037" s="199" t="s">
        <v>1114</v>
      </c>
      <c r="B1037" s="197">
        <v>2150299</v>
      </c>
      <c r="C1037" s="197" t="s">
        <v>1904</v>
      </c>
      <c r="D1037" s="204"/>
    </row>
    <row r="1038" spans="1:4" ht="15.75">
      <c r="A1038" s="198" t="s">
        <v>1112</v>
      </c>
      <c r="B1038" s="197">
        <v>21503</v>
      </c>
      <c r="C1038" s="207" t="s">
        <v>1905</v>
      </c>
      <c r="D1038" s="195">
        <f>SUM(D1039:D1042)</f>
        <v>0</v>
      </c>
    </row>
    <row r="1039" spans="1:4" ht="15.75">
      <c r="A1039" s="199" t="s">
        <v>1114</v>
      </c>
      <c r="B1039" s="197">
        <v>2150301</v>
      </c>
      <c r="C1039" s="197" t="s">
        <v>1161</v>
      </c>
      <c r="D1039" s="204"/>
    </row>
    <row r="1040" spans="1:4" ht="15.75">
      <c r="A1040" s="199" t="s">
        <v>1114</v>
      </c>
      <c r="B1040" s="197">
        <v>2150302</v>
      </c>
      <c r="C1040" s="197" t="s">
        <v>1162</v>
      </c>
      <c r="D1040" s="204"/>
    </row>
    <row r="1041" spans="1:4" ht="15.75">
      <c r="A1041" s="199" t="s">
        <v>1114</v>
      </c>
      <c r="B1041" s="197">
        <v>2150303</v>
      </c>
      <c r="C1041" s="197" t="s">
        <v>1117</v>
      </c>
      <c r="D1041" s="204"/>
    </row>
    <row r="1042" spans="1:4" ht="15.75">
      <c r="A1042" s="199" t="s">
        <v>1114</v>
      </c>
      <c r="B1042" s="197">
        <v>2150399</v>
      </c>
      <c r="C1042" s="197" t="s">
        <v>1906</v>
      </c>
      <c r="D1042" s="204"/>
    </row>
    <row r="1043" spans="1:4" ht="15.75">
      <c r="A1043" s="198" t="s">
        <v>1112</v>
      </c>
      <c r="B1043" s="197">
        <v>21505</v>
      </c>
      <c r="C1043" s="207" t="s">
        <v>1907</v>
      </c>
      <c r="D1043" s="195">
        <f>SUM(D1044:D1053)</f>
        <v>0</v>
      </c>
    </row>
    <row r="1044" spans="1:4" ht="15.75">
      <c r="A1044" s="199" t="s">
        <v>1114</v>
      </c>
      <c r="B1044" s="197">
        <v>2150501</v>
      </c>
      <c r="C1044" s="197" t="s">
        <v>1161</v>
      </c>
      <c r="D1044" s="204"/>
    </row>
    <row r="1045" spans="1:4" ht="15.75">
      <c r="A1045" s="199" t="s">
        <v>1114</v>
      </c>
      <c r="B1045" s="197">
        <v>2150502</v>
      </c>
      <c r="C1045" s="197" t="s">
        <v>1162</v>
      </c>
      <c r="D1045" s="204"/>
    </row>
    <row r="1046" spans="1:4" ht="15.75">
      <c r="A1046" s="199" t="s">
        <v>1114</v>
      </c>
      <c r="B1046" s="197">
        <v>2150503</v>
      </c>
      <c r="C1046" s="197" t="s">
        <v>1117</v>
      </c>
      <c r="D1046" s="204"/>
    </row>
    <row r="1047" spans="1:4" ht="15.75">
      <c r="A1047" s="199" t="s">
        <v>1114</v>
      </c>
      <c r="B1047" s="197">
        <v>2150505</v>
      </c>
      <c r="C1047" s="197" t="s">
        <v>1908</v>
      </c>
      <c r="D1047" s="204"/>
    </row>
    <row r="1048" spans="1:4" ht="15.75">
      <c r="A1048" s="199" t="s">
        <v>1114</v>
      </c>
      <c r="B1048" s="197">
        <v>2150507</v>
      </c>
      <c r="C1048" s="197" t="s">
        <v>1909</v>
      </c>
      <c r="D1048" s="204"/>
    </row>
    <row r="1049" spans="1:4" ht="15.75">
      <c r="A1049" s="199" t="s">
        <v>1114</v>
      </c>
      <c r="B1049" s="197">
        <v>2150508</v>
      </c>
      <c r="C1049" s="197" t="s">
        <v>1910</v>
      </c>
      <c r="D1049" s="204"/>
    </row>
    <row r="1050" spans="1:4" ht="15.75">
      <c r="A1050" s="199" t="s">
        <v>1114</v>
      </c>
      <c r="B1050" s="197">
        <v>2150516</v>
      </c>
      <c r="C1050" s="197" t="s">
        <v>1911</v>
      </c>
      <c r="D1050" s="204"/>
    </row>
    <row r="1051" spans="1:4" ht="15.75">
      <c r="A1051" s="199" t="s">
        <v>1114</v>
      </c>
      <c r="B1051" s="197">
        <v>2150517</v>
      </c>
      <c r="C1051" s="197" t="s">
        <v>1912</v>
      </c>
      <c r="D1051" s="204"/>
    </row>
    <row r="1052" spans="1:4" ht="15.75">
      <c r="A1052" s="199" t="s">
        <v>1114</v>
      </c>
      <c r="B1052" s="197">
        <v>2150550</v>
      </c>
      <c r="C1052" s="197" t="s">
        <v>1124</v>
      </c>
      <c r="D1052" s="204"/>
    </row>
    <row r="1053" spans="1:4" ht="15.75">
      <c r="A1053" s="199" t="s">
        <v>1114</v>
      </c>
      <c r="B1053" s="197">
        <v>2150599</v>
      </c>
      <c r="C1053" s="197" t="s">
        <v>1913</v>
      </c>
      <c r="D1053" s="204"/>
    </row>
    <row r="1054" spans="1:4" ht="15.75">
      <c r="A1054" s="198" t="s">
        <v>1112</v>
      </c>
      <c r="B1054" s="197">
        <v>21507</v>
      </c>
      <c r="C1054" s="207" t="s">
        <v>1914</v>
      </c>
      <c r="D1054" s="195">
        <f>SUM(D1055:D1060)</f>
        <v>0</v>
      </c>
    </row>
    <row r="1055" spans="1:4" ht="15.75">
      <c r="A1055" s="199" t="s">
        <v>1114</v>
      </c>
      <c r="B1055" s="197">
        <v>2150701</v>
      </c>
      <c r="C1055" s="197" t="s">
        <v>1161</v>
      </c>
      <c r="D1055" s="204"/>
    </row>
    <row r="1056" spans="1:4" ht="15.75">
      <c r="A1056" s="199" t="s">
        <v>1114</v>
      </c>
      <c r="B1056" s="197">
        <v>2150702</v>
      </c>
      <c r="C1056" s="197" t="s">
        <v>1162</v>
      </c>
      <c r="D1056" s="204"/>
    </row>
    <row r="1057" spans="1:4" ht="15.75">
      <c r="A1057" s="199" t="s">
        <v>1114</v>
      </c>
      <c r="B1057" s="197">
        <v>2150703</v>
      </c>
      <c r="C1057" s="197" t="s">
        <v>1117</v>
      </c>
      <c r="D1057" s="204"/>
    </row>
    <row r="1058" spans="1:4" ht="15.75">
      <c r="A1058" s="199" t="s">
        <v>1114</v>
      </c>
      <c r="B1058" s="197">
        <v>2150704</v>
      </c>
      <c r="C1058" s="197" t="s">
        <v>1915</v>
      </c>
      <c r="D1058" s="204"/>
    </row>
    <row r="1059" spans="1:4" ht="15.75">
      <c r="A1059" s="199" t="s">
        <v>1114</v>
      </c>
      <c r="B1059" s="197">
        <v>2150705</v>
      </c>
      <c r="C1059" s="197" t="s">
        <v>1916</v>
      </c>
      <c r="D1059" s="204"/>
    </row>
    <row r="1060" spans="1:4" ht="15.75">
      <c r="A1060" s="199" t="s">
        <v>1114</v>
      </c>
      <c r="B1060" s="197">
        <v>2150799</v>
      </c>
      <c r="C1060" s="197" t="s">
        <v>1917</v>
      </c>
      <c r="D1060" s="204"/>
    </row>
    <row r="1061" spans="1:4" ht="15.75">
      <c r="A1061" s="198" t="s">
        <v>1112</v>
      </c>
      <c r="B1061" s="197">
        <v>21508</v>
      </c>
      <c r="C1061" s="194" t="s">
        <v>1918</v>
      </c>
      <c r="D1061" s="195">
        <f>SUM(D1062:D1068)</f>
        <v>3000</v>
      </c>
    </row>
    <row r="1062" spans="1:4" ht="15.75">
      <c r="A1062" s="199" t="s">
        <v>1114</v>
      </c>
      <c r="B1062" s="197">
        <v>2150801</v>
      </c>
      <c r="C1062" s="197" t="s">
        <v>1161</v>
      </c>
      <c r="D1062" s="204"/>
    </row>
    <row r="1063" spans="1:4" ht="15.75">
      <c r="A1063" s="199" t="s">
        <v>1114</v>
      </c>
      <c r="B1063" s="197">
        <v>2150802</v>
      </c>
      <c r="C1063" s="197" t="s">
        <v>1162</v>
      </c>
      <c r="D1063" s="204"/>
    </row>
    <row r="1064" spans="1:4" ht="15.75">
      <c r="A1064" s="199" t="s">
        <v>1114</v>
      </c>
      <c r="B1064" s="197">
        <v>2150803</v>
      </c>
      <c r="C1064" s="197" t="s">
        <v>1117</v>
      </c>
      <c r="D1064" s="204"/>
    </row>
    <row r="1065" spans="1:4" ht="15.75">
      <c r="A1065" s="199" t="s">
        <v>1114</v>
      </c>
      <c r="B1065" s="197">
        <v>2150804</v>
      </c>
      <c r="C1065" s="197" t="s">
        <v>1919</v>
      </c>
      <c r="D1065" s="204"/>
    </row>
    <row r="1066" spans="1:4" ht="15.75">
      <c r="A1066" s="199" t="s">
        <v>1114</v>
      </c>
      <c r="B1066" s="197">
        <v>2150805</v>
      </c>
      <c r="C1066" s="200" t="s">
        <v>1920</v>
      </c>
      <c r="D1066" s="201">
        <v>3000</v>
      </c>
    </row>
    <row r="1067" spans="1:4" ht="15.75">
      <c r="A1067" s="199" t="s">
        <v>1114</v>
      </c>
      <c r="B1067" s="197">
        <v>2150806</v>
      </c>
      <c r="C1067" s="197" t="s">
        <v>1921</v>
      </c>
      <c r="D1067" s="204"/>
    </row>
    <row r="1068" spans="1:4" ht="15.75">
      <c r="A1068" s="199" t="s">
        <v>1114</v>
      </c>
      <c r="B1068" s="197">
        <v>2150899</v>
      </c>
      <c r="C1068" s="197" t="s">
        <v>1922</v>
      </c>
      <c r="D1068" s="204"/>
    </row>
    <row r="1069" spans="1:4" ht="15.75">
      <c r="A1069" s="198" t="s">
        <v>1112</v>
      </c>
      <c r="B1069" s="197">
        <v>21599</v>
      </c>
      <c r="C1069" s="207" t="s">
        <v>1923</v>
      </c>
      <c r="D1069" s="195">
        <f>SUM(D1070:D1074)</f>
        <v>0</v>
      </c>
    </row>
    <row r="1070" spans="1:4" ht="15.75">
      <c r="A1070" s="199" t="s">
        <v>1114</v>
      </c>
      <c r="B1070" s="197">
        <v>2159901</v>
      </c>
      <c r="C1070" s="197" t="s">
        <v>1924</v>
      </c>
      <c r="D1070" s="204"/>
    </row>
    <row r="1071" spans="1:4" ht="15.75">
      <c r="A1071" s="199" t="s">
        <v>1114</v>
      </c>
      <c r="B1071" s="197">
        <v>2159904</v>
      </c>
      <c r="C1071" s="197" t="s">
        <v>1925</v>
      </c>
      <c r="D1071" s="204"/>
    </row>
    <row r="1072" spans="1:4" ht="15.75">
      <c r="A1072" s="199" t="s">
        <v>1114</v>
      </c>
      <c r="B1072" s="197">
        <v>2159905</v>
      </c>
      <c r="C1072" s="197" t="s">
        <v>1926</v>
      </c>
      <c r="D1072" s="204"/>
    </row>
    <row r="1073" spans="1:4" ht="15.75">
      <c r="A1073" s="199" t="s">
        <v>1114</v>
      </c>
      <c r="B1073" s="197">
        <v>2159906</v>
      </c>
      <c r="C1073" s="197" t="s">
        <v>1927</v>
      </c>
      <c r="D1073" s="204"/>
    </row>
    <row r="1074" spans="1:4" ht="15.75">
      <c r="A1074" s="199" t="s">
        <v>1114</v>
      </c>
      <c r="B1074" s="197">
        <v>2159999</v>
      </c>
      <c r="C1074" s="197" t="s">
        <v>1928</v>
      </c>
      <c r="D1074" s="204"/>
    </row>
    <row r="1075" spans="1:4" ht="15.75">
      <c r="A1075" s="196" t="s">
        <v>1110</v>
      </c>
      <c r="B1075" s="197">
        <v>216</v>
      </c>
      <c r="C1075" s="194" t="s">
        <v>1929</v>
      </c>
      <c r="D1075" s="195">
        <f>D1076+D1086+D1092</f>
        <v>536.51</v>
      </c>
    </row>
    <row r="1076" spans="1:4" ht="15.75">
      <c r="A1076" s="198" t="s">
        <v>1112</v>
      </c>
      <c r="B1076" s="197">
        <v>21602</v>
      </c>
      <c r="C1076" s="194" t="s">
        <v>1930</v>
      </c>
      <c r="D1076" s="195">
        <f>SUM(D1077:D1085)</f>
        <v>436.51</v>
      </c>
    </row>
    <row r="1077" spans="1:4" ht="15.75">
      <c r="A1077" s="199" t="s">
        <v>1114</v>
      </c>
      <c r="B1077" s="197">
        <v>2160201</v>
      </c>
      <c r="C1077" s="200" t="s">
        <v>1115</v>
      </c>
      <c r="D1077" s="201">
        <v>424.51</v>
      </c>
    </row>
    <row r="1078" spans="1:4" ht="15.75">
      <c r="A1078" s="199" t="s">
        <v>1114</v>
      </c>
      <c r="B1078" s="197">
        <v>2160202</v>
      </c>
      <c r="C1078" s="200" t="s">
        <v>1116</v>
      </c>
      <c r="D1078" s="201">
        <v>12</v>
      </c>
    </row>
    <row r="1079" spans="1:4" ht="15.75">
      <c r="A1079" s="199" t="s">
        <v>1114</v>
      </c>
      <c r="B1079" s="197">
        <v>2160203</v>
      </c>
      <c r="C1079" s="197" t="s">
        <v>1117</v>
      </c>
      <c r="D1079" s="204"/>
    </row>
    <row r="1080" spans="1:4" ht="15.75">
      <c r="A1080" s="199" t="s">
        <v>1114</v>
      </c>
      <c r="B1080" s="197">
        <v>2160216</v>
      </c>
      <c r="C1080" s="197" t="s">
        <v>1931</v>
      </c>
      <c r="D1080" s="204"/>
    </row>
    <row r="1081" spans="1:4" ht="15.75">
      <c r="A1081" s="199" t="s">
        <v>1114</v>
      </c>
      <c r="B1081" s="197">
        <v>2160217</v>
      </c>
      <c r="C1081" s="197" t="s">
        <v>1932</v>
      </c>
      <c r="D1081" s="204"/>
    </row>
    <row r="1082" spans="1:4" ht="15.75">
      <c r="A1082" s="199" t="s">
        <v>1114</v>
      </c>
      <c r="B1082" s="197">
        <v>2160218</v>
      </c>
      <c r="C1082" s="197" t="s">
        <v>1933</v>
      </c>
      <c r="D1082" s="204"/>
    </row>
    <row r="1083" spans="1:4" ht="15.75">
      <c r="A1083" s="199" t="s">
        <v>1114</v>
      </c>
      <c r="B1083" s="197">
        <v>2160219</v>
      </c>
      <c r="C1083" s="197" t="s">
        <v>1934</v>
      </c>
      <c r="D1083" s="204"/>
    </row>
    <row r="1084" spans="1:4" ht="15.75">
      <c r="A1084" s="199" t="s">
        <v>1114</v>
      </c>
      <c r="B1084" s="197">
        <v>2160250</v>
      </c>
      <c r="C1084" s="197" t="s">
        <v>1124</v>
      </c>
      <c r="D1084" s="204"/>
    </row>
    <row r="1085" spans="1:4" ht="15.75">
      <c r="A1085" s="199" t="s">
        <v>1114</v>
      </c>
      <c r="B1085" s="197">
        <v>2160299</v>
      </c>
      <c r="C1085" s="197" t="s">
        <v>1935</v>
      </c>
      <c r="D1085" s="204"/>
    </row>
    <row r="1086" spans="1:4" ht="15.75">
      <c r="A1086" s="198" t="s">
        <v>1112</v>
      </c>
      <c r="B1086" s="197">
        <v>21606</v>
      </c>
      <c r="C1086" s="207" t="s">
        <v>1936</v>
      </c>
      <c r="D1086" s="195">
        <f>SUM(D1087:D1091)</f>
        <v>0</v>
      </c>
    </row>
    <row r="1087" spans="1:4" ht="15.75">
      <c r="A1087" s="199" t="s">
        <v>1114</v>
      </c>
      <c r="B1087" s="197">
        <v>2160601</v>
      </c>
      <c r="C1087" s="197" t="s">
        <v>1161</v>
      </c>
      <c r="D1087" s="204"/>
    </row>
    <row r="1088" spans="1:4" ht="15.75">
      <c r="A1088" s="199" t="s">
        <v>1114</v>
      </c>
      <c r="B1088" s="197">
        <v>2160602</v>
      </c>
      <c r="C1088" s="197" t="s">
        <v>1162</v>
      </c>
      <c r="D1088" s="204"/>
    </row>
    <row r="1089" spans="1:4" ht="15.75">
      <c r="A1089" s="199" t="s">
        <v>1114</v>
      </c>
      <c r="B1089" s="197">
        <v>2160603</v>
      </c>
      <c r="C1089" s="197" t="s">
        <v>1117</v>
      </c>
      <c r="D1089" s="204"/>
    </row>
    <row r="1090" spans="1:4" ht="15.75">
      <c r="A1090" s="199" t="s">
        <v>1114</v>
      </c>
      <c r="B1090" s="197">
        <v>2160607</v>
      </c>
      <c r="C1090" s="197" t="s">
        <v>1937</v>
      </c>
      <c r="D1090" s="204"/>
    </row>
    <row r="1091" spans="1:4" ht="15.75">
      <c r="A1091" s="199" t="s">
        <v>1114</v>
      </c>
      <c r="B1091" s="197">
        <v>2160699</v>
      </c>
      <c r="C1091" s="197" t="s">
        <v>1938</v>
      </c>
      <c r="D1091" s="204"/>
    </row>
    <row r="1092" spans="1:4" ht="15.75">
      <c r="A1092" s="198" t="s">
        <v>1112</v>
      </c>
      <c r="B1092" s="197">
        <v>21699</v>
      </c>
      <c r="C1092" s="194" t="s">
        <v>1939</v>
      </c>
      <c r="D1092" s="195">
        <f>SUM(D1093:D1094)</f>
        <v>100</v>
      </c>
    </row>
    <row r="1093" spans="1:4" ht="15.75">
      <c r="A1093" s="199" t="s">
        <v>1114</v>
      </c>
      <c r="B1093" s="197">
        <v>2169901</v>
      </c>
      <c r="C1093" s="197" t="s">
        <v>1940</v>
      </c>
      <c r="D1093" s="204"/>
    </row>
    <row r="1094" spans="1:4" ht="15.75">
      <c r="A1094" s="199" t="s">
        <v>1114</v>
      </c>
      <c r="B1094" s="197">
        <v>2169999</v>
      </c>
      <c r="C1094" s="200" t="s">
        <v>1941</v>
      </c>
      <c r="D1094" s="201">
        <v>100</v>
      </c>
    </row>
    <row r="1095" spans="1:4" ht="15.75">
      <c r="A1095" s="196" t="s">
        <v>1110</v>
      </c>
      <c r="B1095" s="197">
        <v>217</v>
      </c>
      <c r="C1095" s="194" t="s">
        <v>1942</v>
      </c>
      <c r="D1095" s="195">
        <f>D1096+D1103+D1113+D1119+D1122</f>
        <v>70</v>
      </c>
    </row>
    <row r="1096" spans="1:4" ht="15.75">
      <c r="A1096" s="198" t="s">
        <v>1112</v>
      </c>
      <c r="B1096" s="197">
        <v>21701</v>
      </c>
      <c r="C1096" s="207" t="s">
        <v>1943</v>
      </c>
      <c r="D1096" s="195">
        <f>SUM(D1097:D1102)</f>
        <v>0</v>
      </c>
    </row>
    <row r="1097" spans="1:4" ht="15.75">
      <c r="A1097" s="199" t="s">
        <v>1114</v>
      </c>
      <c r="B1097" s="197">
        <v>2170101</v>
      </c>
      <c r="C1097" s="197" t="s">
        <v>1161</v>
      </c>
      <c r="D1097" s="204"/>
    </row>
    <row r="1098" spans="1:4" ht="15.75">
      <c r="A1098" s="199" t="s">
        <v>1114</v>
      </c>
      <c r="B1098" s="197">
        <v>2170102</v>
      </c>
      <c r="C1098" s="197" t="s">
        <v>1162</v>
      </c>
      <c r="D1098" s="204"/>
    </row>
    <row r="1099" spans="1:4" ht="15.75">
      <c r="A1099" s="199" t="s">
        <v>1114</v>
      </c>
      <c r="B1099" s="197">
        <v>2170103</v>
      </c>
      <c r="C1099" s="197" t="s">
        <v>1117</v>
      </c>
      <c r="D1099" s="204"/>
    </row>
    <row r="1100" spans="1:4" ht="15.75">
      <c r="A1100" s="199" t="s">
        <v>1114</v>
      </c>
      <c r="B1100" s="197">
        <v>2170104</v>
      </c>
      <c r="C1100" s="197" t="s">
        <v>1944</v>
      </c>
      <c r="D1100" s="204"/>
    </row>
    <row r="1101" spans="1:4" ht="15.75">
      <c r="A1101" s="199" t="s">
        <v>1114</v>
      </c>
      <c r="B1101" s="197">
        <v>2170150</v>
      </c>
      <c r="C1101" s="197" t="s">
        <v>1124</v>
      </c>
      <c r="D1101" s="204"/>
    </row>
    <row r="1102" spans="1:4" ht="15.75">
      <c r="A1102" s="199" t="s">
        <v>1114</v>
      </c>
      <c r="B1102" s="197">
        <v>2170199</v>
      </c>
      <c r="C1102" s="197" t="s">
        <v>1945</v>
      </c>
      <c r="D1102" s="204"/>
    </row>
    <row r="1103" spans="1:4" ht="15.75">
      <c r="A1103" s="198" t="s">
        <v>1112</v>
      </c>
      <c r="B1103" s="197">
        <v>21702</v>
      </c>
      <c r="C1103" s="207" t="s">
        <v>1946</v>
      </c>
      <c r="D1103" s="195">
        <f>SUM(D1104:D1112)</f>
        <v>0</v>
      </c>
    </row>
    <row r="1104" spans="1:4" ht="15.75">
      <c r="A1104" s="199" t="s">
        <v>1114</v>
      </c>
      <c r="B1104" s="197">
        <v>2170201</v>
      </c>
      <c r="C1104" s="197" t="s">
        <v>1947</v>
      </c>
      <c r="D1104" s="204"/>
    </row>
    <row r="1105" spans="1:4" ht="15.75">
      <c r="A1105" s="199" t="s">
        <v>1114</v>
      </c>
      <c r="B1105" s="197">
        <v>2170202</v>
      </c>
      <c r="C1105" s="197" t="s">
        <v>1948</v>
      </c>
      <c r="D1105" s="204"/>
    </row>
    <row r="1106" spans="1:4" ht="15.75">
      <c r="A1106" s="199" t="s">
        <v>1114</v>
      </c>
      <c r="B1106" s="197">
        <v>2170203</v>
      </c>
      <c r="C1106" s="197" t="s">
        <v>1949</v>
      </c>
      <c r="D1106" s="204"/>
    </row>
    <row r="1107" spans="1:4" ht="15.75">
      <c r="A1107" s="199" t="s">
        <v>1114</v>
      </c>
      <c r="B1107" s="197">
        <v>2170204</v>
      </c>
      <c r="C1107" s="197" t="s">
        <v>1950</v>
      </c>
      <c r="D1107" s="204"/>
    </row>
    <row r="1108" spans="1:4" ht="15.75">
      <c r="A1108" s="199" t="s">
        <v>1114</v>
      </c>
      <c r="B1108" s="197">
        <v>2170205</v>
      </c>
      <c r="C1108" s="197" t="s">
        <v>1951</v>
      </c>
      <c r="D1108" s="204"/>
    </row>
    <row r="1109" spans="1:4" ht="15.75">
      <c r="A1109" s="199" t="s">
        <v>1114</v>
      </c>
      <c r="B1109" s="197">
        <v>2170206</v>
      </c>
      <c r="C1109" s="197" t="s">
        <v>1952</v>
      </c>
      <c r="D1109" s="204"/>
    </row>
    <row r="1110" spans="1:4" ht="15.75">
      <c r="A1110" s="199" t="s">
        <v>1114</v>
      </c>
      <c r="B1110" s="197">
        <v>2170207</v>
      </c>
      <c r="C1110" s="197" t="s">
        <v>1953</v>
      </c>
      <c r="D1110" s="204"/>
    </row>
    <row r="1111" spans="1:4" ht="15.75">
      <c r="A1111" s="199" t="s">
        <v>1114</v>
      </c>
      <c r="B1111" s="197">
        <v>2170208</v>
      </c>
      <c r="C1111" s="197" t="s">
        <v>1954</v>
      </c>
      <c r="D1111" s="204"/>
    </row>
    <row r="1112" spans="1:4" ht="15.75">
      <c r="A1112" s="199" t="s">
        <v>1114</v>
      </c>
      <c r="B1112" s="197">
        <v>2170299</v>
      </c>
      <c r="C1112" s="197" t="s">
        <v>1955</v>
      </c>
      <c r="D1112" s="204"/>
    </row>
    <row r="1113" spans="1:4" ht="15.75">
      <c r="A1113" s="198" t="s">
        <v>1112</v>
      </c>
      <c r="B1113" s="197">
        <v>21703</v>
      </c>
      <c r="C1113" s="207" t="s">
        <v>1956</v>
      </c>
      <c r="D1113" s="195">
        <f>SUM(D1114:D1118)</f>
        <v>0</v>
      </c>
    </row>
    <row r="1114" spans="1:4" ht="15.75">
      <c r="A1114" s="199" t="s">
        <v>1114</v>
      </c>
      <c r="B1114" s="197">
        <v>2170301</v>
      </c>
      <c r="C1114" s="197" t="s">
        <v>1957</v>
      </c>
      <c r="D1114" s="204"/>
    </row>
    <row r="1115" spans="1:4" ht="15.75">
      <c r="A1115" s="199" t="s">
        <v>1114</v>
      </c>
      <c r="B1115" s="197">
        <v>2170302</v>
      </c>
      <c r="C1115" s="197" t="s">
        <v>1958</v>
      </c>
      <c r="D1115" s="204"/>
    </row>
    <row r="1116" spans="1:4" ht="15.75">
      <c r="A1116" s="199" t="s">
        <v>1114</v>
      </c>
      <c r="B1116" s="197">
        <v>2170303</v>
      </c>
      <c r="C1116" s="197" t="s">
        <v>1959</v>
      </c>
      <c r="D1116" s="204"/>
    </row>
    <row r="1117" spans="1:4" ht="15.75">
      <c r="A1117" s="199" t="s">
        <v>1114</v>
      </c>
      <c r="B1117" s="197">
        <v>2170304</v>
      </c>
      <c r="C1117" s="197" t="s">
        <v>1960</v>
      </c>
      <c r="D1117" s="204"/>
    </row>
    <row r="1118" spans="1:4" ht="15.75">
      <c r="A1118" s="199" t="s">
        <v>1114</v>
      </c>
      <c r="B1118" s="197">
        <v>2170399</v>
      </c>
      <c r="C1118" s="197" t="s">
        <v>1961</v>
      </c>
      <c r="D1118" s="204"/>
    </row>
    <row r="1119" spans="1:4" ht="15.75">
      <c r="A1119" s="198" t="s">
        <v>1112</v>
      </c>
      <c r="B1119" s="197">
        <v>21704</v>
      </c>
      <c r="C1119" s="207" t="s">
        <v>1962</v>
      </c>
      <c r="D1119" s="195">
        <f>SUM(D1120:D1121)</f>
        <v>0</v>
      </c>
    </row>
    <row r="1120" spans="1:4" ht="15.75">
      <c r="A1120" s="199" t="s">
        <v>1114</v>
      </c>
      <c r="B1120" s="197">
        <v>2170401</v>
      </c>
      <c r="C1120" s="197" t="s">
        <v>1963</v>
      </c>
      <c r="D1120" s="204"/>
    </row>
    <row r="1121" spans="1:4" ht="15.75">
      <c r="A1121" s="199" t="s">
        <v>1114</v>
      </c>
      <c r="B1121" s="197">
        <v>2170499</v>
      </c>
      <c r="C1121" s="197" t="s">
        <v>1964</v>
      </c>
      <c r="D1121" s="204"/>
    </row>
    <row r="1122" spans="1:4" ht="15.75">
      <c r="A1122" s="198" t="s">
        <v>1112</v>
      </c>
      <c r="B1122" s="197">
        <v>21799</v>
      </c>
      <c r="C1122" s="194" t="s">
        <v>1965</v>
      </c>
      <c r="D1122" s="195">
        <f>SUM(D1123:D1124)</f>
        <v>70</v>
      </c>
    </row>
    <row r="1123" spans="1:4" ht="15.75">
      <c r="A1123" s="199" t="s">
        <v>1114</v>
      </c>
      <c r="B1123" s="197">
        <v>2179902</v>
      </c>
      <c r="C1123" s="197" t="s">
        <v>1966</v>
      </c>
      <c r="D1123" s="204"/>
    </row>
    <row r="1124" spans="1:4" ht="15.75">
      <c r="A1124" s="199" t="s">
        <v>1114</v>
      </c>
      <c r="B1124" s="197">
        <v>2179999</v>
      </c>
      <c r="C1124" s="200" t="s">
        <v>1967</v>
      </c>
      <c r="D1124" s="201">
        <f>60+10</f>
        <v>70</v>
      </c>
    </row>
    <row r="1125" spans="1:4" ht="15.75">
      <c r="A1125" s="196" t="s">
        <v>1110</v>
      </c>
      <c r="B1125" s="197">
        <v>219</v>
      </c>
      <c r="C1125" s="207" t="s">
        <v>943</v>
      </c>
      <c r="D1125" s="195">
        <f>SUM(D1126:D1134)</f>
        <v>0</v>
      </c>
    </row>
    <row r="1126" spans="1:4" ht="15.75">
      <c r="A1126" s="198" t="s">
        <v>1112</v>
      </c>
      <c r="B1126" s="197">
        <v>21901</v>
      </c>
      <c r="C1126" s="207" t="s">
        <v>1968</v>
      </c>
      <c r="D1126" s="212"/>
    </row>
    <row r="1127" spans="1:4" ht="15.75">
      <c r="A1127" s="198" t="s">
        <v>1112</v>
      </c>
      <c r="B1127" s="197">
        <v>21902</v>
      </c>
      <c r="C1127" s="207" t="s">
        <v>1969</v>
      </c>
      <c r="D1127" s="212"/>
    </row>
    <row r="1128" spans="1:4" ht="15.75">
      <c r="A1128" s="198" t="s">
        <v>1112</v>
      </c>
      <c r="B1128" s="197">
        <v>21903</v>
      </c>
      <c r="C1128" s="207" t="s">
        <v>1970</v>
      </c>
      <c r="D1128" s="212"/>
    </row>
    <row r="1129" spans="1:4" ht="15.75">
      <c r="A1129" s="198" t="s">
        <v>1112</v>
      </c>
      <c r="B1129" s="197">
        <v>21904</v>
      </c>
      <c r="C1129" s="207" t="s">
        <v>1971</v>
      </c>
      <c r="D1129" s="212"/>
    </row>
    <row r="1130" spans="1:4" ht="15.75">
      <c r="A1130" s="198" t="s">
        <v>1112</v>
      </c>
      <c r="B1130" s="197">
        <v>21905</v>
      </c>
      <c r="C1130" s="207" t="s">
        <v>1972</v>
      </c>
      <c r="D1130" s="212"/>
    </row>
    <row r="1131" spans="1:4" ht="15.75">
      <c r="A1131" s="198" t="s">
        <v>1112</v>
      </c>
      <c r="B1131" s="197">
        <v>21906</v>
      </c>
      <c r="C1131" s="207" t="s">
        <v>1973</v>
      </c>
      <c r="D1131" s="212"/>
    </row>
    <row r="1132" spans="1:4" ht="15.75">
      <c r="A1132" s="198" t="s">
        <v>1112</v>
      </c>
      <c r="B1132" s="197">
        <v>21907</v>
      </c>
      <c r="C1132" s="207" t="s">
        <v>1974</v>
      </c>
      <c r="D1132" s="212"/>
    </row>
    <row r="1133" spans="1:4" ht="15.75">
      <c r="A1133" s="198" t="s">
        <v>1112</v>
      </c>
      <c r="B1133" s="197">
        <v>21908</v>
      </c>
      <c r="C1133" s="207" t="s">
        <v>1975</v>
      </c>
      <c r="D1133" s="212"/>
    </row>
    <row r="1134" spans="1:4" ht="15.75">
      <c r="A1134" s="198" t="s">
        <v>1112</v>
      </c>
      <c r="B1134" s="197">
        <v>21999</v>
      </c>
      <c r="C1134" s="207" t="s">
        <v>1976</v>
      </c>
      <c r="D1134" s="212"/>
    </row>
    <row r="1135" spans="1:4" ht="15.75">
      <c r="A1135" s="196" t="s">
        <v>1110</v>
      </c>
      <c r="B1135" s="197">
        <v>220</v>
      </c>
      <c r="C1135" s="194" t="s">
        <v>1977</v>
      </c>
      <c r="D1135" s="195">
        <f>D1136+D1163+D1178</f>
        <v>5510.94</v>
      </c>
    </row>
    <row r="1136" spans="1:4" ht="15.75">
      <c r="A1136" s="198" t="s">
        <v>1112</v>
      </c>
      <c r="B1136" s="197">
        <v>22001</v>
      </c>
      <c r="C1136" s="194" t="s">
        <v>1978</v>
      </c>
      <c r="D1136" s="195">
        <f>SUM(D1137:D1162)</f>
        <v>5327.65</v>
      </c>
    </row>
    <row r="1137" spans="1:4" ht="15.75">
      <c r="A1137" s="199" t="s">
        <v>1114</v>
      </c>
      <c r="B1137" s="197">
        <v>2200101</v>
      </c>
      <c r="C1137" s="200" t="s">
        <v>1115</v>
      </c>
      <c r="D1137" s="201">
        <v>5087.65</v>
      </c>
    </row>
    <row r="1138" spans="1:4" ht="15.75">
      <c r="A1138" s="199" t="s">
        <v>1114</v>
      </c>
      <c r="B1138" s="197">
        <v>2200102</v>
      </c>
      <c r="C1138" s="200" t="s">
        <v>1116</v>
      </c>
      <c r="D1138" s="201">
        <v>240</v>
      </c>
    </row>
    <row r="1139" spans="1:4" ht="15.75">
      <c r="A1139" s="199" t="s">
        <v>1114</v>
      </c>
      <c r="B1139" s="197">
        <v>2200103</v>
      </c>
      <c r="C1139" s="197" t="s">
        <v>1117</v>
      </c>
      <c r="D1139" s="204"/>
    </row>
    <row r="1140" spans="1:4" ht="15.75">
      <c r="A1140" s="199" t="s">
        <v>1114</v>
      </c>
      <c r="B1140" s="197">
        <v>2200104</v>
      </c>
      <c r="C1140" s="197" t="s">
        <v>1979</v>
      </c>
      <c r="D1140" s="204"/>
    </row>
    <row r="1141" spans="1:4" ht="15.75">
      <c r="A1141" s="199" t="s">
        <v>1114</v>
      </c>
      <c r="B1141" s="197">
        <v>2200106</v>
      </c>
      <c r="C1141" s="197" t="s">
        <v>1980</v>
      </c>
      <c r="D1141" s="204"/>
    </row>
    <row r="1142" spans="1:4" ht="15.75">
      <c r="A1142" s="199" t="s">
        <v>1114</v>
      </c>
      <c r="B1142" s="197">
        <v>2200107</v>
      </c>
      <c r="C1142" s="197" t="s">
        <v>1981</v>
      </c>
      <c r="D1142" s="204"/>
    </row>
    <row r="1143" spans="1:4" ht="15.75">
      <c r="A1143" s="199" t="s">
        <v>1114</v>
      </c>
      <c r="B1143" s="197">
        <v>2200108</v>
      </c>
      <c r="C1143" s="197" t="s">
        <v>1982</v>
      </c>
      <c r="D1143" s="204"/>
    </row>
    <row r="1144" spans="1:4" ht="15.75">
      <c r="A1144" s="199" t="s">
        <v>1114</v>
      </c>
      <c r="B1144" s="197">
        <v>2200109</v>
      </c>
      <c r="C1144" s="197" t="s">
        <v>1983</v>
      </c>
      <c r="D1144" s="204"/>
    </row>
    <row r="1145" spans="1:4" ht="15.75">
      <c r="A1145" s="199" t="s">
        <v>1114</v>
      </c>
      <c r="B1145" s="197">
        <v>2200112</v>
      </c>
      <c r="C1145" s="197" t="s">
        <v>1984</v>
      </c>
      <c r="D1145" s="204"/>
    </row>
    <row r="1146" spans="1:4" ht="15.75">
      <c r="A1146" s="199" t="s">
        <v>1114</v>
      </c>
      <c r="B1146" s="197">
        <v>2200113</v>
      </c>
      <c r="C1146" s="197" t="s">
        <v>1985</v>
      </c>
      <c r="D1146" s="204"/>
    </row>
    <row r="1147" spans="1:4" ht="15.75">
      <c r="A1147" s="199" t="s">
        <v>1114</v>
      </c>
      <c r="B1147" s="197">
        <v>2200114</v>
      </c>
      <c r="C1147" s="197" t="s">
        <v>962</v>
      </c>
      <c r="D1147" s="204"/>
    </row>
    <row r="1148" spans="1:4" ht="15.75">
      <c r="A1148" s="199" t="s">
        <v>1114</v>
      </c>
      <c r="B1148" s="197">
        <v>2200115</v>
      </c>
      <c r="C1148" s="197" t="s">
        <v>1986</v>
      </c>
      <c r="D1148" s="204"/>
    </row>
    <row r="1149" spans="1:4" ht="15.75">
      <c r="A1149" s="199" t="s">
        <v>1114</v>
      </c>
      <c r="B1149" s="197">
        <v>2200116</v>
      </c>
      <c r="C1149" s="197" t="s">
        <v>1987</v>
      </c>
      <c r="D1149" s="204"/>
    </row>
    <row r="1150" spans="1:4" ht="15.75">
      <c r="A1150" s="199" t="s">
        <v>1114</v>
      </c>
      <c r="B1150" s="197">
        <v>2200119</v>
      </c>
      <c r="C1150" s="197" t="s">
        <v>1988</v>
      </c>
      <c r="D1150" s="204"/>
    </row>
    <row r="1151" spans="1:4" ht="15.75">
      <c r="A1151" s="199" t="s">
        <v>1114</v>
      </c>
      <c r="B1151" s="197">
        <v>2200120</v>
      </c>
      <c r="C1151" s="197" t="s">
        <v>1989</v>
      </c>
      <c r="D1151" s="204"/>
    </row>
    <row r="1152" spans="1:4" ht="15.75">
      <c r="A1152" s="199" t="s">
        <v>1114</v>
      </c>
      <c r="B1152" s="197">
        <v>2200121</v>
      </c>
      <c r="C1152" s="197" t="s">
        <v>1990</v>
      </c>
      <c r="D1152" s="204"/>
    </row>
    <row r="1153" spans="1:4" ht="15.75">
      <c r="A1153" s="199" t="s">
        <v>1114</v>
      </c>
      <c r="B1153" s="197">
        <v>2200122</v>
      </c>
      <c r="C1153" s="197" t="s">
        <v>1991</v>
      </c>
      <c r="D1153" s="204"/>
    </row>
    <row r="1154" spans="1:4" ht="15.75">
      <c r="A1154" s="199" t="s">
        <v>1114</v>
      </c>
      <c r="B1154" s="197">
        <v>2200123</v>
      </c>
      <c r="C1154" s="197" t="s">
        <v>1992</v>
      </c>
      <c r="D1154" s="204"/>
    </row>
    <row r="1155" spans="1:4" ht="15.75">
      <c r="A1155" s="199" t="s">
        <v>1114</v>
      </c>
      <c r="B1155" s="197">
        <v>2200124</v>
      </c>
      <c r="C1155" s="197" t="s">
        <v>1993</v>
      </c>
      <c r="D1155" s="204"/>
    </row>
    <row r="1156" spans="1:4" ht="15.75">
      <c r="A1156" s="199" t="s">
        <v>1114</v>
      </c>
      <c r="B1156" s="197">
        <v>2200125</v>
      </c>
      <c r="C1156" s="197" t="s">
        <v>1994</v>
      </c>
      <c r="D1156" s="204"/>
    </row>
    <row r="1157" spans="1:4" ht="15.75">
      <c r="A1157" s="199" t="s">
        <v>1114</v>
      </c>
      <c r="B1157" s="197">
        <v>2200126</v>
      </c>
      <c r="C1157" s="197" t="s">
        <v>1995</v>
      </c>
      <c r="D1157" s="204"/>
    </row>
    <row r="1158" spans="1:4" ht="15.75">
      <c r="A1158" s="199" t="s">
        <v>1114</v>
      </c>
      <c r="B1158" s="197">
        <v>2200127</v>
      </c>
      <c r="C1158" s="197" t="s">
        <v>1996</v>
      </c>
      <c r="D1158" s="204"/>
    </row>
    <row r="1159" spans="1:4" ht="15.75">
      <c r="A1159" s="199" t="s">
        <v>1114</v>
      </c>
      <c r="B1159" s="197">
        <v>2200128</v>
      </c>
      <c r="C1159" s="197" t="s">
        <v>1997</v>
      </c>
      <c r="D1159" s="204"/>
    </row>
    <row r="1160" spans="1:4" ht="15.75">
      <c r="A1160" s="199" t="s">
        <v>1114</v>
      </c>
      <c r="B1160" s="197">
        <v>2200129</v>
      </c>
      <c r="C1160" s="197" t="s">
        <v>1998</v>
      </c>
      <c r="D1160" s="204"/>
    </row>
    <row r="1161" spans="1:4" ht="15.75">
      <c r="A1161" s="199" t="s">
        <v>1114</v>
      </c>
      <c r="B1161" s="197">
        <v>2200150</v>
      </c>
      <c r="C1161" s="197" t="s">
        <v>1124</v>
      </c>
      <c r="D1161" s="204"/>
    </row>
    <row r="1162" spans="1:4" ht="15.75">
      <c r="A1162" s="199" t="s">
        <v>1114</v>
      </c>
      <c r="B1162" s="197">
        <v>2200199</v>
      </c>
      <c r="C1162" s="197" t="s">
        <v>1999</v>
      </c>
      <c r="D1162" s="204"/>
    </row>
    <row r="1163" spans="1:4" ht="15.75">
      <c r="A1163" s="198" t="s">
        <v>1112</v>
      </c>
      <c r="B1163" s="197">
        <v>22005</v>
      </c>
      <c r="C1163" s="194" t="s">
        <v>2000</v>
      </c>
      <c r="D1163" s="195">
        <f>SUM(D1164:D1177)</f>
        <v>83.34</v>
      </c>
    </row>
    <row r="1164" spans="1:4" ht="15.75">
      <c r="A1164" s="199" t="s">
        <v>1114</v>
      </c>
      <c r="B1164" s="197">
        <v>2200501</v>
      </c>
      <c r="C1164" s="200" t="s">
        <v>1115</v>
      </c>
      <c r="D1164" s="201">
        <v>83.34</v>
      </c>
    </row>
    <row r="1165" spans="1:4" ht="15.75">
      <c r="A1165" s="199" t="s">
        <v>1114</v>
      </c>
      <c r="B1165" s="197">
        <v>2200502</v>
      </c>
      <c r="C1165" s="197" t="s">
        <v>1162</v>
      </c>
      <c r="D1165" s="204"/>
    </row>
    <row r="1166" spans="1:4" ht="15.75">
      <c r="A1166" s="199" t="s">
        <v>1114</v>
      </c>
      <c r="B1166" s="197">
        <v>2200503</v>
      </c>
      <c r="C1166" s="197" t="s">
        <v>1117</v>
      </c>
      <c r="D1166" s="204"/>
    </row>
    <row r="1167" spans="1:4" ht="15.75">
      <c r="A1167" s="199" t="s">
        <v>1114</v>
      </c>
      <c r="B1167" s="197">
        <v>2200504</v>
      </c>
      <c r="C1167" s="197" t="s">
        <v>2001</v>
      </c>
      <c r="D1167" s="204"/>
    </row>
    <row r="1168" spans="1:4" ht="15.75">
      <c r="A1168" s="199" t="s">
        <v>1114</v>
      </c>
      <c r="B1168" s="197">
        <v>2200506</v>
      </c>
      <c r="C1168" s="197" t="s">
        <v>2002</v>
      </c>
      <c r="D1168" s="204"/>
    </row>
    <row r="1169" spans="1:4" ht="15.75">
      <c r="A1169" s="199" t="s">
        <v>1114</v>
      </c>
      <c r="B1169" s="197">
        <v>2200507</v>
      </c>
      <c r="C1169" s="197" t="s">
        <v>2003</v>
      </c>
      <c r="D1169" s="204"/>
    </row>
    <row r="1170" spans="1:4" ht="15.75">
      <c r="A1170" s="199" t="s">
        <v>1114</v>
      </c>
      <c r="B1170" s="197">
        <v>2200508</v>
      </c>
      <c r="C1170" s="197" t="s">
        <v>2004</v>
      </c>
      <c r="D1170" s="204"/>
    </row>
    <row r="1171" spans="1:4" ht="15.75">
      <c r="A1171" s="199" t="s">
        <v>1114</v>
      </c>
      <c r="B1171" s="197">
        <v>2200509</v>
      </c>
      <c r="C1171" s="197" t="s">
        <v>2005</v>
      </c>
      <c r="D1171" s="204"/>
    </row>
    <row r="1172" spans="1:4" ht="15.75">
      <c r="A1172" s="199" t="s">
        <v>1114</v>
      </c>
      <c r="B1172" s="197">
        <v>2200510</v>
      </c>
      <c r="C1172" s="197" t="s">
        <v>2006</v>
      </c>
      <c r="D1172" s="204"/>
    </row>
    <row r="1173" spans="1:4" ht="15.75">
      <c r="A1173" s="199" t="s">
        <v>1114</v>
      </c>
      <c r="B1173" s="197">
        <v>2200511</v>
      </c>
      <c r="C1173" s="197" t="s">
        <v>2007</v>
      </c>
      <c r="D1173" s="204"/>
    </row>
    <row r="1174" spans="1:4" ht="15.75">
      <c r="A1174" s="199" t="s">
        <v>1114</v>
      </c>
      <c r="B1174" s="197">
        <v>2200512</v>
      </c>
      <c r="C1174" s="197" t="s">
        <v>2008</v>
      </c>
      <c r="D1174" s="204"/>
    </row>
    <row r="1175" spans="1:4" ht="15.75">
      <c r="A1175" s="199" t="s">
        <v>1114</v>
      </c>
      <c r="B1175" s="197">
        <v>2200513</v>
      </c>
      <c r="C1175" s="197" t="s">
        <v>2009</v>
      </c>
      <c r="D1175" s="204"/>
    </row>
    <row r="1176" spans="1:4" ht="15.75">
      <c r="A1176" s="199" t="s">
        <v>1114</v>
      </c>
      <c r="B1176" s="197">
        <v>2200514</v>
      </c>
      <c r="C1176" s="197" t="s">
        <v>2010</v>
      </c>
      <c r="D1176" s="204"/>
    </row>
    <row r="1177" spans="1:4" ht="15.75">
      <c r="A1177" s="199" t="s">
        <v>1114</v>
      </c>
      <c r="B1177" s="197">
        <v>2200599</v>
      </c>
      <c r="C1177" s="197" t="s">
        <v>2011</v>
      </c>
      <c r="D1177" s="204"/>
    </row>
    <row r="1178" spans="1:4" ht="15.75">
      <c r="A1178" s="198" t="s">
        <v>1112</v>
      </c>
      <c r="B1178" s="197">
        <v>22099</v>
      </c>
      <c r="C1178" s="194" t="s">
        <v>2012</v>
      </c>
      <c r="D1178" s="195">
        <f>SUM(D1179)</f>
        <v>99.95</v>
      </c>
    </row>
    <row r="1179" spans="1:4" ht="15.75">
      <c r="A1179" s="199" t="s">
        <v>1114</v>
      </c>
      <c r="B1179" s="197">
        <v>2209999</v>
      </c>
      <c r="C1179" s="200" t="s">
        <v>2013</v>
      </c>
      <c r="D1179" s="201">
        <v>99.95</v>
      </c>
    </row>
    <row r="1180" spans="1:4" ht="15.75">
      <c r="A1180" s="196" t="s">
        <v>1110</v>
      </c>
      <c r="B1180" s="197">
        <v>221</v>
      </c>
      <c r="C1180" s="194" t="s">
        <v>2014</v>
      </c>
      <c r="D1180" s="195">
        <f>D1181+D1192+D1196</f>
        <v>17968.49</v>
      </c>
    </row>
    <row r="1181" spans="1:4" ht="15.75">
      <c r="A1181" s="198" t="s">
        <v>1112</v>
      </c>
      <c r="B1181" s="197">
        <v>22101</v>
      </c>
      <c r="C1181" s="194" t="s">
        <v>2015</v>
      </c>
      <c r="D1181" s="195">
        <f>SUM(D1182:D1191)</f>
        <v>1815</v>
      </c>
    </row>
    <row r="1182" spans="1:4" ht="15.75">
      <c r="A1182" s="199" t="s">
        <v>1114</v>
      </c>
      <c r="B1182" s="197">
        <v>2210101</v>
      </c>
      <c r="C1182" s="197" t="s">
        <v>2016</v>
      </c>
      <c r="D1182" s="204"/>
    </row>
    <row r="1183" spans="1:4" ht="15.75">
      <c r="A1183" s="199" t="s">
        <v>1114</v>
      </c>
      <c r="B1183" s="197">
        <v>2210102</v>
      </c>
      <c r="C1183" s="197" t="s">
        <v>2017</v>
      </c>
      <c r="D1183" s="204"/>
    </row>
    <row r="1184" spans="1:4" ht="15.75">
      <c r="A1184" s="199" t="s">
        <v>1114</v>
      </c>
      <c r="B1184" s="197">
        <v>2210103</v>
      </c>
      <c r="C1184" s="197" t="s">
        <v>2018</v>
      </c>
      <c r="D1184" s="204"/>
    </row>
    <row r="1185" spans="1:4" ht="15.75">
      <c r="A1185" s="199" t="s">
        <v>1114</v>
      </c>
      <c r="B1185" s="197">
        <v>2210104</v>
      </c>
      <c r="C1185" s="197" t="s">
        <v>2019</v>
      </c>
      <c r="D1185" s="204"/>
    </row>
    <row r="1186" spans="1:4" ht="15.75">
      <c r="A1186" s="199" t="s">
        <v>1114</v>
      </c>
      <c r="B1186" s="197">
        <v>2210105</v>
      </c>
      <c r="C1186" s="200" t="s">
        <v>2020</v>
      </c>
      <c r="D1186" s="201">
        <v>66</v>
      </c>
    </row>
    <row r="1187" spans="1:4" ht="15.75">
      <c r="A1187" s="199" t="s">
        <v>1114</v>
      </c>
      <c r="B1187" s="197">
        <v>2210106</v>
      </c>
      <c r="C1187" s="200" t="s">
        <v>2021</v>
      </c>
      <c r="D1187" s="201">
        <v>279</v>
      </c>
    </row>
    <row r="1188" spans="1:4" ht="15.75">
      <c r="A1188" s="199" t="s">
        <v>1114</v>
      </c>
      <c r="B1188" s="197">
        <v>2210107</v>
      </c>
      <c r="C1188" s="197" t="s">
        <v>2022</v>
      </c>
      <c r="D1188" s="204"/>
    </row>
    <row r="1189" spans="1:4" ht="15.75">
      <c r="A1189" s="199" t="s">
        <v>1114</v>
      </c>
      <c r="B1189" s="197">
        <v>2210108</v>
      </c>
      <c r="C1189" s="200" t="s">
        <v>2023</v>
      </c>
      <c r="D1189" s="201">
        <v>1470</v>
      </c>
    </row>
    <row r="1190" spans="1:4" ht="15.75">
      <c r="A1190" s="199" t="s">
        <v>1114</v>
      </c>
      <c r="B1190" s="197">
        <v>2210109</v>
      </c>
      <c r="C1190" s="197" t="s">
        <v>2024</v>
      </c>
      <c r="D1190" s="204"/>
    </row>
    <row r="1191" spans="1:4" ht="15.75">
      <c r="A1191" s="199" t="s">
        <v>1114</v>
      </c>
      <c r="B1191" s="197">
        <v>2210199</v>
      </c>
      <c r="C1191" s="197" t="s">
        <v>2025</v>
      </c>
      <c r="D1191" s="204"/>
    </row>
    <row r="1192" spans="1:4" ht="15.75">
      <c r="A1192" s="198" t="s">
        <v>1112</v>
      </c>
      <c r="B1192" s="197">
        <v>22102</v>
      </c>
      <c r="C1192" s="194" t="s">
        <v>2026</v>
      </c>
      <c r="D1192" s="195">
        <f>SUM(D1193:D1195)</f>
        <v>14500</v>
      </c>
    </row>
    <row r="1193" spans="1:4" ht="15.75">
      <c r="A1193" s="199" t="s">
        <v>1114</v>
      </c>
      <c r="B1193" s="197">
        <v>2210201</v>
      </c>
      <c r="C1193" s="200" t="s">
        <v>2027</v>
      </c>
      <c r="D1193" s="201">
        <v>14500</v>
      </c>
    </row>
    <row r="1194" spans="1:4" ht="15.75">
      <c r="A1194" s="199" t="s">
        <v>1114</v>
      </c>
      <c r="B1194" s="197">
        <v>2210202</v>
      </c>
      <c r="C1194" s="197" t="s">
        <v>2028</v>
      </c>
      <c r="D1194" s="204"/>
    </row>
    <row r="1195" spans="1:4" ht="15.75">
      <c r="A1195" s="199" t="s">
        <v>1114</v>
      </c>
      <c r="B1195" s="197">
        <v>2210203</v>
      </c>
      <c r="C1195" s="197" t="s">
        <v>2029</v>
      </c>
      <c r="D1195" s="204"/>
    </row>
    <row r="1196" spans="1:4" ht="15.75">
      <c r="A1196" s="198" t="s">
        <v>1112</v>
      </c>
      <c r="B1196" s="197">
        <v>22103</v>
      </c>
      <c r="C1196" s="194" t="s">
        <v>2030</v>
      </c>
      <c r="D1196" s="195">
        <f>SUM(D1197:D1199)</f>
        <v>1653.49</v>
      </c>
    </row>
    <row r="1197" spans="1:4" ht="15.75">
      <c r="A1197" s="199" t="s">
        <v>1114</v>
      </c>
      <c r="B1197" s="197">
        <v>2210301</v>
      </c>
      <c r="C1197" s="197" t="s">
        <v>2031</v>
      </c>
      <c r="D1197" s="204"/>
    </row>
    <row r="1198" spans="1:4" ht="15.75">
      <c r="A1198" s="199" t="s">
        <v>1114</v>
      </c>
      <c r="B1198" s="197">
        <v>2210302</v>
      </c>
      <c r="C1198" s="197" t="s">
        <v>2032</v>
      </c>
      <c r="D1198" s="204"/>
    </row>
    <row r="1199" spans="1:4" ht="15.75">
      <c r="A1199" s="199" t="s">
        <v>1114</v>
      </c>
      <c r="B1199" s="197">
        <v>2210399</v>
      </c>
      <c r="C1199" s="200" t="s">
        <v>2033</v>
      </c>
      <c r="D1199" s="201">
        <v>1653.49</v>
      </c>
    </row>
    <row r="1200" spans="1:4" ht="15.75">
      <c r="A1200" s="196" t="s">
        <v>1110</v>
      </c>
      <c r="B1200" s="197">
        <v>222</v>
      </c>
      <c r="C1200" s="207" t="s">
        <v>1011</v>
      </c>
      <c r="D1200" s="195">
        <f>D1201+D1219+D1225+D1231</f>
        <v>0</v>
      </c>
    </row>
    <row r="1201" spans="1:4" ht="15.75">
      <c r="A1201" s="198" t="s">
        <v>1112</v>
      </c>
      <c r="B1201" s="197">
        <v>22201</v>
      </c>
      <c r="C1201" s="207" t="s">
        <v>2034</v>
      </c>
      <c r="D1201" s="195">
        <f>SUM(D1202:D1218)</f>
        <v>0</v>
      </c>
    </row>
    <row r="1202" spans="1:4" ht="15.75">
      <c r="A1202" s="199" t="s">
        <v>1114</v>
      </c>
      <c r="B1202" s="197">
        <v>2220101</v>
      </c>
      <c r="C1202" s="197" t="s">
        <v>1161</v>
      </c>
      <c r="D1202" s="204"/>
    </row>
    <row r="1203" spans="1:4" ht="15.75">
      <c r="A1203" s="199" t="s">
        <v>1114</v>
      </c>
      <c r="B1203" s="197">
        <v>2220102</v>
      </c>
      <c r="C1203" s="197" t="s">
        <v>1162</v>
      </c>
      <c r="D1203" s="204"/>
    </row>
    <row r="1204" spans="1:4" ht="15.75">
      <c r="A1204" s="199" t="s">
        <v>1114</v>
      </c>
      <c r="B1204" s="197">
        <v>2220103</v>
      </c>
      <c r="C1204" s="197" t="s">
        <v>1117</v>
      </c>
      <c r="D1204" s="204"/>
    </row>
    <row r="1205" spans="1:4" ht="15.75">
      <c r="A1205" s="199" t="s">
        <v>1114</v>
      </c>
      <c r="B1205" s="197">
        <v>2220104</v>
      </c>
      <c r="C1205" s="197" t="s">
        <v>2035</v>
      </c>
      <c r="D1205" s="204"/>
    </row>
    <row r="1206" spans="1:4" ht="15.75">
      <c r="A1206" s="199" t="s">
        <v>1114</v>
      </c>
      <c r="B1206" s="197">
        <v>2220105</v>
      </c>
      <c r="C1206" s="197" t="s">
        <v>2036</v>
      </c>
      <c r="D1206" s="204"/>
    </row>
    <row r="1207" spans="1:4" ht="15.75">
      <c r="A1207" s="199" t="s">
        <v>1114</v>
      </c>
      <c r="B1207" s="197">
        <v>2220106</v>
      </c>
      <c r="C1207" s="197" t="s">
        <v>2037</v>
      </c>
      <c r="D1207" s="204"/>
    </row>
    <row r="1208" spans="1:4" ht="15.75">
      <c r="A1208" s="199" t="s">
        <v>1114</v>
      </c>
      <c r="B1208" s="197">
        <v>2220107</v>
      </c>
      <c r="C1208" s="197" t="s">
        <v>2038</v>
      </c>
      <c r="D1208" s="204"/>
    </row>
    <row r="1209" spans="1:4" ht="15.75">
      <c r="A1209" s="199" t="s">
        <v>1114</v>
      </c>
      <c r="B1209" s="197">
        <v>2220112</v>
      </c>
      <c r="C1209" s="197" t="s">
        <v>2039</v>
      </c>
      <c r="D1209" s="204"/>
    </row>
    <row r="1210" spans="1:4" ht="15.75">
      <c r="A1210" s="199" t="s">
        <v>1114</v>
      </c>
      <c r="B1210" s="197">
        <v>2220113</v>
      </c>
      <c r="C1210" s="197" t="s">
        <v>2040</v>
      </c>
      <c r="D1210" s="204"/>
    </row>
    <row r="1211" spans="1:4" ht="15.75">
      <c r="A1211" s="199" t="s">
        <v>1114</v>
      </c>
      <c r="B1211" s="197">
        <v>2220114</v>
      </c>
      <c r="C1211" s="197" t="s">
        <v>2041</v>
      </c>
      <c r="D1211" s="204"/>
    </row>
    <row r="1212" spans="1:4" ht="15.75">
      <c r="A1212" s="199" t="s">
        <v>1114</v>
      </c>
      <c r="B1212" s="197">
        <v>2220115</v>
      </c>
      <c r="C1212" s="197" t="s">
        <v>2042</v>
      </c>
      <c r="D1212" s="204"/>
    </row>
    <row r="1213" spans="1:4" ht="15.75">
      <c r="A1213" s="199" t="s">
        <v>1114</v>
      </c>
      <c r="B1213" s="197">
        <v>2220118</v>
      </c>
      <c r="C1213" s="197" t="s">
        <v>2043</v>
      </c>
      <c r="D1213" s="204"/>
    </row>
    <row r="1214" spans="1:4" ht="15.75">
      <c r="A1214" s="199" t="s">
        <v>1114</v>
      </c>
      <c r="B1214" s="197">
        <v>2220119</v>
      </c>
      <c r="C1214" s="197" t="s">
        <v>2044</v>
      </c>
      <c r="D1214" s="204"/>
    </row>
    <row r="1215" spans="1:4" ht="15.75">
      <c r="A1215" s="199" t="s">
        <v>1114</v>
      </c>
      <c r="B1215" s="197">
        <v>2220120</v>
      </c>
      <c r="C1215" s="197" t="s">
        <v>2045</v>
      </c>
      <c r="D1215" s="204"/>
    </row>
    <row r="1216" spans="1:4" ht="15.75">
      <c r="A1216" s="199" t="s">
        <v>1114</v>
      </c>
      <c r="B1216" s="197">
        <v>2220121</v>
      </c>
      <c r="C1216" s="197" t="s">
        <v>2046</v>
      </c>
      <c r="D1216" s="204"/>
    </row>
    <row r="1217" spans="1:4" ht="15.75">
      <c r="A1217" s="199" t="s">
        <v>1114</v>
      </c>
      <c r="B1217" s="197">
        <v>2220150</v>
      </c>
      <c r="C1217" s="197" t="s">
        <v>1124</v>
      </c>
      <c r="D1217" s="204"/>
    </row>
    <row r="1218" spans="1:4" ht="15.75">
      <c r="A1218" s="199" t="s">
        <v>1114</v>
      </c>
      <c r="B1218" s="197">
        <v>2220199</v>
      </c>
      <c r="C1218" s="197" t="s">
        <v>2047</v>
      </c>
      <c r="D1218" s="204"/>
    </row>
    <row r="1219" spans="1:4" ht="15.75">
      <c r="A1219" s="198" t="s">
        <v>1112</v>
      </c>
      <c r="B1219" s="197">
        <v>22203</v>
      </c>
      <c r="C1219" s="207" t="s">
        <v>2048</v>
      </c>
      <c r="D1219" s="195">
        <f>SUM(D1220:D1224)</f>
        <v>0</v>
      </c>
    </row>
    <row r="1220" spans="1:4" ht="15.75">
      <c r="A1220" s="199" t="s">
        <v>1114</v>
      </c>
      <c r="B1220" s="197">
        <v>2220301</v>
      </c>
      <c r="C1220" s="197" t="s">
        <v>2049</v>
      </c>
      <c r="D1220" s="204"/>
    </row>
    <row r="1221" spans="1:4" ht="15.75">
      <c r="A1221" s="199" t="s">
        <v>1114</v>
      </c>
      <c r="B1221" s="197">
        <v>2220303</v>
      </c>
      <c r="C1221" s="197" t="s">
        <v>2050</v>
      </c>
      <c r="D1221" s="204"/>
    </row>
    <row r="1222" spans="1:4" ht="15.75">
      <c r="A1222" s="199" t="s">
        <v>1114</v>
      </c>
      <c r="B1222" s="197">
        <v>2220304</v>
      </c>
      <c r="C1222" s="197" t="s">
        <v>2051</v>
      </c>
      <c r="D1222" s="204"/>
    </row>
    <row r="1223" spans="1:4" ht="15.75">
      <c r="A1223" s="199" t="s">
        <v>1114</v>
      </c>
      <c r="B1223" s="197">
        <v>2220305</v>
      </c>
      <c r="C1223" s="197" t="s">
        <v>2052</v>
      </c>
      <c r="D1223" s="204"/>
    </row>
    <row r="1224" spans="1:4" ht="15.75">
      <c r="A1224" s="199" t="s">
        <v>1114</v>
      </c>
      <c r="B1224" s="197">
        <v>2220399</v>
      </c>
      <c r="C1224" s="197" t="s">
        <v>2053</v>
      </c>
      <c r="D1224" s="204"/>
    </row>
    <row r="1225" spans="1:4" ht="15.75">
      <c r="A1225" s="198" t="s">
        <v>1112</v>
      </c>
      <c r="B1225" s="197">
        <v>22204</v>
      </c>
      <c r="C1225" s="207" t="s">
        <v>2054</v>
      </c>
      <c r="D1225" s="195">
        <f>SUM(D1226:D1230)</f>
        <v>0</v>
      </c>
    </row>
    <row r="1226" spans="1:4" ht="15.75">
      <c r="A1226" s="199" t="s">
        <v>1114</v>
      </c>
      <c r="B1226" s="197">
        <v>2220401</v>
      </c>
      <c r="C1226" s="197" t="s">
        <v>2055</v>
      </c>
      <c r="D1226" s="204"/>
    </row>
    <row r="1227" spans="1:4" ht="15.75">
      <c r="A1227" s="199" t="s">
        <v>1114</v>
      </c>
      <c r="B1227" s="197">
        <v>2220402</v>
      </c>
      <c r="C1227" s="197" t="s">
        <v>2056</v>
      </c>
      <c r="D1227" s="204"/>
    </row>
    <row r="1228" spans="1:4" ht="15.75">
      <c r="A1228" s="199" t="s">
        <v>1114</v>
      </c>
      <c r="B1228" s="197">
        <v>2220403</v>
      </c>
      <c r="C1228" s="197" t="s">
        <v>2057</v>
      </c>
      <c r="D1228" s="204"/>
    </row>
    <row r="1229" spans="1:4" ht="15.75">
      <c r="A1229" s="199" t="s">
        <v>1114</v>
      </c>
      <c r="B1229" s="197">
        <v>2220404</v>
      </c>
      <c r="C1229" s="197" t="s">
        <v>2058</v>
      </c>
      <c r="D1229" s="204"/>
    </row>
    <row r="1230" spans="1:4" ht="15.75">
      <c r="A1230" s="199" t="s">
        <v>1114</v>
      </c>
      <c r="B1230" s="197">
        <v>2220499</v>
      </c>
      <c r="C1230" s="197" t="s">
        <v>2059</v>
      </c>
      <c r="D1230" s="204"/>
    </row>
    <row r="1231" spans="1:4" ht="15.75">
      <c r="A1231" s="198" t="s">
        <v>1112</v>
      </c>
      <c r="B1231" s="197">
        <v>22205</v>
      </c>
      <c r="C1231" s="207" t="s">
        <v>2060</v>
      </c>
      <c r="D1231" s="195">
        <f>SUM(D1232:D1243)</f>
        <v>0</v>
      </c>
    </row>
    <row r="1232" spans="1:4" ht="15.75">
      <c r="A1232" s="199" t="s">
        <v>1114</v>
      </c>
      <c r="B1232" s="197">
        <v>2220501</v>
      </c>
      <c r="C1232" s="197" t="s">
        <v>2061</v>
      </c>
      <c r="D1232" s="204"/>
    </row>
    <row r="1233" spans="1:4" ht="15.75">
      <c r="A1233" s="199" t="s">
        <v>1114</v>
      </c>
      <c r="B1233" s="197">
        <v>2220502</v>
      </c>
      <c r="C1233" s="197" t="s">
        <v>2062</v>
      </c>
      <c r="D1233" s="204"/>
    </row>
    <row r="1234" spans="1:4" ht="15.75">
      <c r="A1234" s="199" t="s">
        <v>1114</v>
      </c>
      <c r="B1234" s="197">
        <v>2220503</v>
      </c>
      <c r="C1234" s="197" t="s">
        <v>2063</v>
      </c>
      <c r="D1234" s="204"/>
    </row>
    <row r="1235" spans="1:4" ht="15.75">
      <c r="A1235" s="199" t="s">
        <v>1114</v>
      </c>
      <c r="B1235" s="197">
        <v>2220504</v>
      </c>
      <c r="C1235" s="197" t="s">
        <v>2064</v>
      </c>
      <c r="D1235" s="204"/>
    </row>
    <row r="1236" spans="1:4" ht="15.75">
      <c r="A1236" s="199" t="s">
        <v>1114</v>
      </c>
      <c r="B1236" s="197">
        <v>2220505</v>
      </c>
      <c r="C1236" s="197" t="s">
        <v>2065</v>
      </c>
      <c r="D1236" s="204"/>
    </row>
    <row r="1237" spans="1:4" ht="15.75">
      <c r="A1237" s="199" t="s">
        <v>1114</v>
      </c>
      <c r="B1237" s="197">
        <v>2220506</v>
      </c>
      <c r="C1237" s="197" t="s">
        <v>2066</v>
      </c>
      <c r="D1237" s="204"/>
    </row>
    <row r="1238" spans="1:4" ht="15.75">
      <c r="A1238" s="199" t="s">
        <v>1114</v>
      </c>
      <c r="B1238" s="197">
        <v>2220507</v>
      </c>
      <c r="C1238" s="197" t="s">
        <v>2067</v>
      </c>
      <c r="D1238" s="204"/>
    </row>
    <row r="1239" spans="1:4" ht="15.75">
      <c r="A1239" s="199" t="s">
        <v>1114</v>
      </c>
      <c r="B1239" s="197">
        <v>2220508</v>
      </c>
      <c r="C1239" s="197" t="s">
        <v>2068</v>
      </c>
      <c r="D1239" s="204"/>
    </row>
    <row r="1240" spans="1:4" ht="15.75">
      <c r="A1240" s="199" t="s">
        <v>1114</v>
      </c>
      <c r="B1240" s="197">
        <v>2220509</v>
      </c>
      <c r="C1240" s="197" t="s">
        <v>2069</v>
      </c>
      <c r="D1240" s="204"/>
    </row>
    <row r="1241" spans="1:4" ht="15.75">
      <c r="A1241" s="199" t="s">
        <v>1114</v>
      </c>
      <c r="B1241" s="197">
        <v>2220510</v>
      </c>
      <c r="C1241" s="197" t="s">
        <v>2070</v>
      </c>
      <c r="D1241" s="204"/>
    </row>
    <row r="1242" spans="1:4" ht="15.75">
      <c r="A1242" s="199" t="s">
        <v>1114</v>
      </c>
      <c r="B1242" s="197">
        <v>2220511</v>
      </c>
      <c r="C1242" s="197" t="s">
        <v>2071</v>
      </c>
      <c r="D1242" s="204"/>
    </row>
    <row r="1243" spans="1:4" ht="15.75">
      <c r="A1243" s="199" t="s">
        <v>1114</v>
      </c>
      <c r="B1243" s="197">
        <v>2220599</v>
      </c>
      <c r="C1243" s="197" t="s">
        <v>2072</v>
      </c>
      <c r="D1243" s="204"/>
    </row>
    <row r="1244" spans="1:4" ht="15.75">
      <c r="A1244" s="196" t="s">
        <v>1110</v>
      </c>
      <c r="B1244" s="197">
        <v>224</v>
      </c>
      <c r="C1244" s="194" t="s">
        <v>2073</v>
      </c>
      <c r="D1244" s="195">
        <f>D1245+D1256+D1262+D1270+D1283+D1287+D1291</f>
        <v>2258.94</v>
      </c>
    </row>
    <row r="1245" spans="1:4" ht="15.75">
      <c r="A1245" s="198" t="s">
        <v>1112</v>
      </c>
      <c r="B1245" s="197">
        <v>22401</v>
      </c>
      <c r="C1245" s="194" t="s">
        <v>2074</v>
      </c>
      <c r="D1245" s="195">
        <f>SUM(D1246:D1255)</f>
        <v>1255.19</v>
      </c>
    </row>
    <row r="1246" spans="1:4" ht="15.75">
      <c r="A1246" s="199" t="s">
        <v>1114</v>
      </c>
      <c r="B1246" s="197">
        <v>2240101</v>
      </c>
      <c r="C1246" s="200" t="s">
        <v>1115</v>
      </c>
      <c r="D1246" s="201">
        <v>1065.19</v>
      </c>
    </row>
    <row r="1247" spans="1:4" ht="15.75">
      <c r="A1247" s="199" t="s">
        <v>1114</v>
      </c>
      <c r="B1247" s="197">
        <v>2240102</v>
      </c>
      <c r="C1247" s="200" t="s">
        <v>1116</v>
      </c>
      <c r="D1247" s="201">
        <v>190</v>
      </c>
    </row>
    <row r="1248" spans="1:4" ht="15.75">
      <c r="A1248" s="199" t="s">
        <v>1114</v>
      </c>
      <c r="B1248" s="197">
        <v>2240103</v>
      </c>
      <c r="C1248" s="197" t="s">
        <v>1117</v>
      </c>
      <c r="D1248" s="204"/>
    </row>
    <row r="1249" spans="1:4" ht="15.75">
      <c r="A1249" s="199" t="s">
        <v>1114</v>
      </c>
      <c r="B1249" s="197">
        <v>2240104</v>
      </c>
      <c r="C1249" s="197" t="s">
        <v>2075</v>
      </c>
      <c r="D1249" s="204"/>
    </row>
    <row r="1250" spans="1:4" ht="15.75">
      <c r="A1250" s="199" t="s">
        <v>1114</v>
      </c>
      <c r="B1250" s="197">
        <v>2240105</v>
      </c>
      <c r="C1250" s="197" t="s">
        <v>2076</v>
      </c>
      <c r="D1250" s="204"/>
    </row>
    <row r="1251" spans="1:4" ht="15.75">
      <c r="A1251" s="199" t="s">
        <v>1114</v>
      </c>
      <c r="B1251" s="197">
        <v>2240106</v>
      </c>
      <c r="C1251" s="197" t="s">
        <v>2077</v>
      </c>
      <c r="D1251" s="204"/>
    </row>
    <row r="1252" spans="1:4" ht="15.75">
      <c r="A1252" s="199" t="s">
        <v>1114</v>
      </c>
      <c r="B1252" s="197">
        <v>2240108</v>
      </c>
      <c r="C1252" s="197" t="s">
        <v>2078</v>
      </c>
      <c r="D1252" s="204"/>
    </row>
    <row r="1253" spans="1:4" ht="15.75">
      <c r="A1253" s="199" t="s">
        <v>1114</v>
      </c>
      <c r="B1253" s="197">
        <v>2240109</v>
      </c>
      <c r="C1253" s="197" t="s">
        <v>2079</v>
      </c>
      <c r="D1253" s="204"/>
    </row>
    <row r="1254" spans="1:4" ht="15.75">
      <c r="A1254" s="199" t="s">
        <v>1114</v>
      </c>
      <c r="B1254" s="197">
        <v>2240150</v>
      </c>
      <c r="C1254" s="197" t="s">
        <v>1124</v>
      </c>
      <c r="D1254" s="204"/>
    </row>
    <row r="1255" spans="1:4" ht="15.75">
      <c r="A1255" s="199" t="s">
        <v>1114</v>
      </c>
      <c r="B1255" s="197">
        <v>2240199</v>
      </c>
      <c r="C1255" s="197" t="s">
        <v>2080</v>
      </c>
      <c r="D1255" s="204"/>
    </row>
    <row r="1256" spans="1:4" ht="15.75">
      <c r="A1256" s="198" t="s">
        <v>1112</v>
      </c>
      <c r="B1256" s="197">
        <v>22402</v>
      </c>
      <c r="C1256" s="194" t="s">
        <v>2081</v>
      </c>
      <c r="D1256" s="195">
        <f>SUM(D1257:D1261)</f>
        <v>943.75</v>
      </c>
    </row>
    <row r="1257" spans="1:4" ht="15.75">
      <c r="A1257" s="199" t="s">
        <v>1114</v>
      </c>
      <c r="B1257" s="197">
        <v>2240201</v>
      </c>
      <c r="C1257" s="197" t="s">
        <v>1161</v>
      </c>
      <c r="D1257" s="204"/>
    </row>
    <row r="1258" spans="1:4" ht="15.75">
      <c r="A1258" s="199" t="s">
        <v>1114</v>
      </c>
      <c r="B1258" s="197">
        <v>2240202</v>
      </c>
      <c r="C1258" s="197" t="s">
        <v>1162</v>
      </c>
      <c r="D1258" s="204"/>
    </row>
    <row r="1259" spans="1:4" ht="15.75">
      <c r="A1259" s="199" t="s">
        <v>1114</v>
      </c>
      <c r="B1259" s="197">
        <v>2240203</v>
      </c>
      <c r="C1259" s="197" t="s">
        <v>1117</v>
      </c>
      <c r="D1259" s="204"/>
    </row>
    <row r="1260" spans="1:4" ht="15.75">
      <c r="A1260" s="199" t="s">
        <v>1114</v>
      </c>
      <c r="B1260" s="197">
        <v>2240204</v>
      </c>
      <c r="C1260" s="200" t="s">
        <v>2082</v>
      </c>
      <c r="D1260" s="201">
        <v>943.75</v>
      </c>
    </row>
    <row r="1261" spans="1:4" ht="15.75">
      <c r="A1261" s="199" t="s">
        <v>1114</v>
      </c>
      <c r="B1261" s="197">
        <v>2240299</v>
      </c>
      <c r="C1261" s="197" t="s">
        <v>2083</v>
      </c>
      <c r="D1261" s="204"/>
    </row>
    <row r="1262" spans="1:4" ht="15.75">
      <c r="A1262" s="198" t="s">
        <v>1112</v>
      </c>
      <c r="B1262" s="197">
        <v>22404</v>
      </c>
      <c r="C1262" s="207" t="s">
        <v>2084</v>
      </c>
      <c r="D1262" s="195">
        <f>SUM(D1263:D1269)</f>
        <v>0</v>
      </c>
    </row>
    <row r="1263" spans="1:4" ht="15.75">
      <c r="A1263" s="199" t="s">
        <v>1114</v>
      </c>
      <c r="B1263" s="197">
        <v>2240401</v>
      </c>
      <c r="C1263" s="197" t="s">
        <v>1161</v>
      </c>
      <c r="D1263" s="204"/>
    </row>
    <row r="1264" spans="1:4" ht="15.75">
      <c r="A1264" s="199" t="s">
        <v>1114</v>
      </c>
      <c r="B1264" s="197">
        <v>2240402</v>
      </c>
      <c r="C1264" s="197" t="s">
        <v>1162</v>
      </c>
      <c r="D1264" s="204"/>
    </row>
    <row r="1265" spans="1:4" ht="15.75">
      <c r="A1265" s="199" t="s">
        <v>1114</v>
      </c>
      <c r="B1265" s="197">
        <v>2240403</v>
      </c>
      <c r="C1265" s="197" t="s">
        <v>1117</v>
      </c>
      <c r="D1265" s="204"/>
    </row>
    <row r="1266" spans="1:4" ht="15.75">
      <c r="A1266" s="199" t="s">
        <v>1114</v>
      </c>
      <c r="B1266" s="197">
        <v>2240404</v>
      </c>
      <c r="C1266" s="197" t="s">
        <v>2085</v>
      </c>
      <c r="D1266" s="204"/>
    </row>
    <row r="1267" spans="1:4" ht="15.75">
      <c r="A1267" s="199" t="s">
        <v>1114</v>
      </c>
      <c r="B1267" s="197">
        <v>2240405</v>
      </c>
      <c r="C1267" s="197" t="s">
        <v>2086</v>
      </c>
      <c r="D1267" s="204"/>
    </row>
    <row r="1268" spans="1:4" ht="15.75">
      <c r="A1268" s="199" t="s">
        <v>1114</v>
      </c>
      <c r="B1268" s="197">
        <v>2240450</v>
      </c>
      <c r="C1268" s="197" t="s">
        <v>1124</v>
      </c>
      <c r="D1268" s="204"/>
    </row>
    <row r="1269" spans="1:4" ht="15.75">
      <c r="A1269" s="199" t="s">
        <v>1114</v>
      </c>
      <c r="B1269" s="197">
        <v>2240499</v>
      </c>
      <c r="C1269" s="197" t="s">
        <v>2087</v>
      </c>
      <c r="D1269" s="204"/>
    </row>
    <row r="1270" spans="1:4" ht="15.75">
      <c r="A1270" s="198" t="s">
        <v>1112</v>
      </c>
      <c r="B1270" s="197">
        <v>22405</v>
      </c>
      <c r="C1270" s="207" t="s">
        <v>2088</v>
      </c>
      <c r="D1270" s="195">
        <f>SUM(D1271:D1282)</f>
        <v>0</v>
      </c>
    </row>
    <row r="1271" spans="1:4" ht="15.75">
      <c r="A1271" s="199" t="s">
        <v>1114</v>
      </c>
      <c r="B1271" s="197">
        <v>2240501</v>
      </c>
      <c r="C1271" s="197" t="s">
        <v>1161</v>
      </c>
      <c r="D1271" s="204"/>
    </row>
    <row r="1272" spans="1:4" ht="15.75">
      <c r="A1272" s="199" t="s">
        <v>1114</v>
      </c>
      <c r="B1272" s="197">
        <v>2240502</v>
      </c>
      <c r="C1272" s="197" t="s">
        <v>1162</v>
      </c>
      <c r="D1272" s="204"/>
    </row>
    <row r="1273" spans="1:4" ht="15.75">
      <c r="A1273" s="199" t="s">
        <v>1114</v>
      </c>
      <c r="B1273" s="197">
        <v>2240503</v>
      </c>
      <c r="C1273" s="197" t="s">
        <v>1117</v>
      </c>
      <c r="D1273" s="204"/>
    </row>
    <row r="1274" spans="1:4" ht="15.75">
      <c r="A1274" s="199" t="s">
        <v>1114</v>
      </c>
      <c r="B1274" s="197">
        <v>2240504</v>
      </c>
      <c r="C1274" s="197" t="s">
        <v>2089</v>
      </c>
      <c r="D1274" s="204"/>
    </row>
    <row r="1275" spans="1:4" ht="15.75">
      <c r="A1275" s="199" t="s">
        <v>1114</v>
      </c>
      <c r="B1275" s="197">
        <v>2240505</v>
      </c>
      <c r="C1275" s="197" t="s">
        <v>2090</v>
      </c>
      <c r="D1275" s="204"/>
    </row>
    <row r="1276" spans="1:4" ht="15.75">
      <c r="A1276" s="199" t="s">
        <v>1114</v>
      </c>
      <c r="B1276" s="197">
        <v>2240506</v>
      </c>
      <c r="C1276" s="197" t="s">
        <v>2091</v>
      </c>
      <c r="D1276" s="204"/>
    </row>
    <row r="1277" spans="1:4" ht="15.75">
      <c r="A1277" s="199" t="s">
        <v>1114</v>
      </c>
      <c r="B1277" s="197">
        <v>2240507</v>
      </c>
      <c r="C1277" s="197" t="s">
        <v>2092</v>
      </c>
      <c r="D1277" s="204"/>
    </row>
    <row r="1278" spans="1:4" ht="15.75">
      <c r="A1278" s="199" t="s">
        <v>1114</v>
      </c>
      <c r="B1278" s="197">
        <v>2240508</v>
      </c>
      <c r="C1278" s="197" t="s">
        <v>2093</v>
      </c>
      <c r="D1278" s="204"/>
    </row>
    <row r="1279" spans="1:4" ht="15.75">
      <c r="A1279" s="199" t="s">
        <v>1114</v>
      </c>
      <c r="B1279" s="197">
        <v>2240509</v>
      </c>
      <c r="C1279" s="197" t="s">
        <v>2094</v>
      </c>
      <c r="D1279" s="204"/>
    </row>
    <row r="1280" spans="1:4" ht="15.75">
      <c r="A1280" s="199" t="s">
        <v>1114</v>
      </c>
      <c r="B1280" s="197">
        <v>2240510</v>
      </c>
      <c r="C1280" s="197" t="s">
        <v>2095</v>
      </c>
      <c r="D1280" s="204"/>
    </row>
    <row r="1281" spans="1:4" ht="15.75">
      <c r="A1281" s="199" t="s">
        <v>1114</v>
      </c>
      <c r="B1281" s="197">
        <v>2240550</v>
      </c>
      <c r="C1281" s="197" t="s">
        <v>2096</v>
      </c>
      <c r="D1281" s="204"/>
    </row>
    <row r="1282" spans="1:4" ht="15.75">
      <c r="A1282" s="199" t="s">
        <v>1114</v>
      </c>
      <c r="B1282" s="197">
        <v>2240599</v>
      </c>
      <c r="C1282" s="197" t="s">
        <v>2097</v>
      </c>
      <c r="D1282" s="204"/>
    </row>
    <row r="1283" spans="1:4" ht="15.75">
      <c r="A1283" s="198" t="s">
        <v>1112</v>
      </c>
      <c r="B1283" s="197">
        <v>22406</v>
      </c>
      <c r="C1283" s="207" t="s">
        <v>2098</v>
      </c>
      <c r="D1283" s="195">
        <f>SUM(D1284:D1286)</f>
        <v>0</v>
      </c>
    </row>
    <row r="1284" spans="1:4" ht="15.75">
      <c r="A1284" s="199" t="s">
        <v>1114</v>
      </c>
      <c r="B1284" s="197">
        <v>2240601</v>
      </c>
      <c r="C1284" s="197" t="s">
        <v>2099</v>
      </c>
      <c r="D1284" s="204"/>
    </row>
    <row r="1285" spans="1:4" ht="15.75">
      <c r="A1285" s="199" t="s">
        <v>1114</v>
      </c>
      <c r="B1285" s="197">
        <v>2240602</v>
      </c>
      <c r="C1285" s="197" t="s">
        <v>2100</v>
      </c>
      <c r="D1285" s="204"/>
    </row>
    <row r="1286" spans="1:4" ht="15.75">
      <c r="A1286" s="199" t="s">
        <v>1114</v>
      </c>
      <c r="B1286" s="197">
        <v>2240699</v>
      </c>
      <c r="C1286" s="197" t="s">
        <v>2101</v>
      </c>
      <c r="D1286" s="204"/>
    </row>
    <row r="1287" spans="1:4" ht="15.75">
      <c r="A1287" s="198" t="s">
        <v>1112</v>
      </c>
      <c r="B1287" s="197">
        <v>22407</v>
      </c>
      <c r="C1287" s="207" t="s">
        <v>2102</v>
      </c>
      <c r="D1287" s="213">
        <f>SUM(D1288:D1290)</f>
        <v>0</v>
      </c>
    </row>
    <row r="1288" spans="1:4" ht="15.75">
      <c r="A1288" s="199" t="s">
        <v>1114</v>
      </c>
      <c r="B1288" s="197">
        <v>2240703</v>
      </c>
      <c r="C1288" s="197" t="s">
        <v>2103</v>
      </c>
      <c r="D1288" s="204"/>
    </row>
    <row r="1289" spans="1:4" ht="15.75">
      <c r="A1289" s="199" t="s">
        <v>1114</v>
      </c>
      <c r="B1289" s="197">
        <v>2240704</v>
      </c>
      <c r="C1289" s="197" t="s">
        <v>2104</v>
      </c>
      <c r="D1289" s="204"/>
    </row>
    <row r="1290" spans="1:4" ht="15.75">
      <c r="A1290" s="199" t="s">
        <v>1114</v>
      </c>
      <c r="B1290" s="197">
        <v>2240799</v>
      </c>
      <c r="C1290" s="197" t="s">
        <v>2105</v>
      </c>
      <c r="D1290" s="204"/>
    </row>
    <row r="1291" spans="1:4" ht="15.75">
      <c r="A1291" s="198" t="s">
        <v>1112</v>
      </c>
      <c r="B1291" s="197">
        <v>22499</v>
      </c>
      <c r="C1291" s="194" t="s">
        <v>2106</v>
      </c>
      <c r="D1291" s="195">
        <f>SUM(D1292)</f>
        <v>60</v>
      </c>
    </row>
    <row r="1292" spans="1:4" ht="15.75">
      <c r="A1292" s="199" t="s">
        <v>1114</v>
      </c>
      <c r="B1292" s="197">
        <v>2249999</v>
      </c>
      <c r="C1292" s="200" t="s">
        <v>2107</v>
      </c>
      <c r="D1292" s="201">
        <v>60</v>
      </c>
    </row>
    <row r="1293" spans="1:4" ht="15.75">
      <c r="A1293" s="196" t="s">
        <v>1110</v>
      </c>
      <c r="B1293" s="197">
        <v>229</v>
      </c>
      <c r="C1293" s="194" t="s">
        <v>2108</v>
      </c>
      <c r="D1293" s="195">
        <f>D1294</f>
        <v>50873.48</v>
      </c>
    </row>
    <row r="1294" spans="1:4" ht="15.75">
      <c r="A1294" s="198" t="s">
        <v>1112</v>
      </c>
      <c r="B1294" s="197">
        <v>22999</v>
      </c>
      <c r="C1294" s="194" t="s">
        <v>2109</v>
      </c>
      <c r="D1294" s="195">
        <f>SUM(D1295)</f>
        <v>50873.48</v>
      </c>
    </row>
    <row r="1295" spans="1:4" ht="15.75">
      <c r="A1295" s="199" t="s">
        <v>1114</v>
      </c>
      <c r="B1295" s="197">
        <v>2299999</v>
      </c>
      <c r="C1295" s="200" t="s">
        <v>2110</v>
      </c>
      <c r="D1295" s="201">
        <f>50000+873.48</f>
        <v>50873.48</v>
      </c>
    </row>
    <row r="1296" spans="1:4" ht="15.75">
      <c r="A1296" s="196" t="s">
        <v>1110</v>
      </c>
      <c r="B1296" s="197">
        <v>232</v>
      </c>
      <c r="C1296" s="194" t="s">
        <v>2111</v>
      </c>
      <c r="D1296" s="195">
        <f>SUM(D1297:D1299)</f>
        <v>19653.3</v>
      </c>
    </row>
    <row r="1297" spans="1:4" ht="15.75">
      <c r="A1297" s="198" t="s">
        <v>1112</v>
      </c>
      <c r="B1297" s="197">
        <v>23201</v>
      </c>
      <c r="C1297" s="207" t="s">
        <v>2112</v>
      </c>
      <c r="D1297" s="212"/>
    </row>
    <row r="1298" spans="1:4" ht="15.75">
      <c r="A1298" s="198" t="s">
        <v>1112</v>
      </c>
      <c r="B1298" s="197">
        <v>23202</v>
      </c>
      <c r="C1298" s="207" t="s">
        <v>2113</v>
      </c>
      <c r="D1298" s="212"/>
    </row>
    <row r="1299" spans="1:4" ht="15.75">
      <c r="A1299" s="198" t="s">
        <v>1112</v>
      </c>
      <c r="B1299" s="197">
        <v>23203</v>
      </c>
      <c r="C1299" s="194" t="s">
        <v>2114</v>
      </c>
      <c r="D1299" s="195">
        <f>SUM(D1300:D1303)</f>
        <v>19653.3</v>
      </c>
    </row>
    <row r="1300" spans="1:4" ht="15.75">
      <c r="A1300" s="199" t="s">
        <v>1114</v>
      </c>
      <c r="B1300" s="197">
        <v>2320301</v>
      </c>
      <c r="C1300" s="200" t="s">
        <v>2115</v>
      </c>
      <c r="D1300" s="201">
        <v>19653.3</v>
      </c>
    </row>
    <row r="1301" spans="1:4" ht="15.75">
      <c r="A1301" s="199" t="s">
        <v>1114</v>
      </c>
      <c r="B1301" s="197">
        <v>2320302</v>
      </c>
      <c r="C1301" s="197" t="s">
        <v>2116</v>
      </c>
      <c r="D1301" s="204"/>
    </row>
    <row r="1302" spans="1:4" ht="15.75">
      <c r="A1302" s="199" t="s">
        <v>1114</v>
      </c>
      <c r="B1302" s="197">
        <v>2320303</v>
      </c>
      <c r="C1302" s="197" t="s">
        <v>2117</v>
      </c>
      <c r="D1302" s="204"/>
    </row>
    <row r="1303" spans="1:4" ht="15.75">
      <c r="A1303" s="199" t="s">
        <v>1114</v>
      </c>
      <c r="B1303" s="197">
        <v>2320399</v>
      </c>
      <c r="C1303" s="197" t="s">
        <v>2118</v>
      </c>
      <c r="D1303" s="204"/>
    </row>
    <row r="1304" spans="1:4" ht="15.75">
      <c r="A1304" s="196" t="s">
        <v>1110</v>
      </c>
      <c r="B1304" s="197">
        <v>233</v>
      </c>
      <c r="C1304" s="207" t="s">
        <v>1101</v>
      </c>
      <c r="D1304" s="195">
        <f>SUM(D1305:D1307)</f>
        <v>0</v>
      </c>
    </row>
    <row r="1305" spans="1:4" ht="15.75">
      <c r="A1305" s="198" t="s">
        <v>1112</v>
      </c>
      <c r="B1305" s="197">
        <v>23301</v>
      </c>
      <c r="C1305" s="207" t="s">
        <v>2119</v>
      </c>
      <c r="D1305" s="212"/>
    </row>
    <row r="1306" spans="1:4" ht="15.75">
      <c r="A1306" s="198" t="s">
        <v>1112</v>
      </c>
      <c r="B1306" s="197">
        <v>23302</v>
      </c>
      <c r="C1306" s="207" t="s">
        <v>2120</v>
      </c>
      <c r="D1306" s="212"/>
    </row>
    <row r="1307" spans="1:4" ht="15.75">
      <c r="A1307" s="198" t="s">
        <v>1112</v>
      </c>
      <c r="B1307" s="197">
        <v>23303</v>
      </c>
      <c r="C1307" s="207" t="s">
        <v>2121</v>
      </c>
      <c r="D1307" s="212"/>
    </row>
    <row r="1308" spans="1:4" ht="15.75">
      <c r="A1308" s="196" t="s">
        <v>1110</v>
      </c>
      <c r="B1308" s="197"/>
      <c r="C1308" s="194" t="s">
        <v>2122</v>
      </c>
      <c r="D1308" s="195">
        <v>2000</v>
      </c>
    </row>
    <row r="1309" spans="3:4" ht="15.75">
      <c r="C1309" s="214" t="s">
        <v>2123</v>
      </c>
      <c r="D1309" s="215">
        <v>7613</v>
      </c>
    </row>
    <row r="1310" ht="15.75">
      <c r="D1310" s="216"/>
    </row>
    <row r="1311" ht="15.75">
      <c r="D1311" s="216"/>
    </row>
    <row r="1312" ht="15.75">
      <c r="D1312" s="216"/>
    </row>
    <row r="1313" ht="15.75">
      <c r="D1313" s="216"/>
    </row>
    <row r="1314" spans="1:4" ht="15.75">
      <c r="A1314" s="217"/>
      <c r="B1314" s="218"/>
      <c r="C1314" s="219" t="s">
        <v>2124</v>
      </c>
      <c r="D1314" s="220">
        <f>D4+D1309</f>
        <v>565748.2200000001</v>
      </c>
    </row>
  </sheetData>
  <sheetProtection/>
  <mergeCells count="3">
    <mergeCell ref="B2:D2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M27"/>
  <sheetViews>
    <sheetView zoomScale="85" zoomScaleNormal="85" workbookViewId="0" topLeftCell="A1">
      <selection activeCell="K11" sqref="K11"/>
    </sheetView>
  </sheetViews>
  <sheetFormatPr defaultColWidth="9.00390625" defaultRowHeight="14.25"/>
  <cols>
    <col min="1" max="1" width="6.375" style="161" customWidth="1"/>
    <col min="2" max="2" width="7.375" style="161" customWidth="1"/>
    <col min="3" max="3" width="48.625" style="161" customWidth="1"/>
    <col min="4" max="4" width="28.125" style="162" customWidth="1"/>
    <col min="5" max="245" width="9.00390625" style="159" customWidth="1"/>
    <col min="246" max="16384" width="9.00390625" style="163" customWidth="1"/>
  </cols>
  <sheetData>
    <row r="1" spans="1:247" s="159" customFormat="1" ht="34.5" customHeight="1">
      <c r="A1" s="164" t="s">
        <v>2125</v>
      </c>
      <c r="B1" s="164"/>
      <c r="C1" s="164"/>
      <c r="D1" s="164"/>
      <c r="IL1" s="163"/>
      <c r="IM1" s="163"/>
    </row>
    <row r="2" spans="1:247" s="159" customFormat="1" ht="27.75" customHeight="1">
      <c r="A2" s="161"/>
      <c r="B2" s="161"/>
      <c r="C2" s="165"/>
      <c r="D2" s="166" t="s">
        <v>1</v>
      </c>
      <c r="IL2" s="163"/>
      <c r="IM2" s="163"/>
    </row>
    <row r="3" spans="1:247" s="159" customFormat="1" ht="19.5" customHeight="1">
      <c r="A3" s="167" t="s">
        <v>73</v>
      </c>
      <c r="B3" s="167"/>
      <c r="C3" s="168" t="s">
        <v>2126</v>
      </c>
      <c r="D3" s="169" t="s">
        <v>2127</v>
      </c>
      <c r="IL3" s="163"/>
      <c r="IM3" s="163"/>
    </row>
    <row r="4" spans="1:247" s="159" customFormat="1" ht="15.75">
      <c r="A4" s="167" t="s">
        <v>1110</v>
      </c>
      <c r="B4" s="170" t="s">
        <v>1112</v>
      </c>
      <c r="C4" s="168" t="s">
        <v>2128</v>
      </c>
      <c r="D4" s="169">
        <f>D5+D8+D17</f>
        <v>226454</v>
      </c>
      <c r="IL4" s="163"/>
      <c r="IM4" s="163"/>
    </row>
    <row r="5" spans="1:4" s="160" customFormat="1" ht="21" customHeight="1">
      <c r="A5" s="171" t="s">
        <v>2129</v>
      </c>
      <c r="B5" s="171"/>
      <c r="C5" s="172" t="s">
        <v>2130</v>
      </c>
      <c r="D5" s="173">
        <f>D6+D7</f>
        <v>202854</v>
      </c>
    </row>
    <row r="6" spans="1:247" s="159" customFormat="1" ht="21" customHeight="1">
      <c r="A6" s="174" t="s">
        <v>2131</v>
      </c>
      <c r="B6" s="174"/>
      <c r="C6" s="175" t="s">
        <v>2132</v>
      </c>
      <c r="D6" s="173">
        <v>143868</v>
      </c>
      <c r="IL6" s="163"/>
      <c r="IM6" s="163"/>
    </row>
    <row r="7" spans="1:247" s="159" customFormat="1" ht="21" customHeight="1">
      <c r="A7" s="174" t="s">
        <v>2133</v>
      </c>
      <c r="B7" s="174"/>
      <c r="C7" s="175" t="s">
        <v>2134</v>
      </c>
      <c r="D7" s="173">
        <v>58986</v>
      </c>
      <c r="IL7" s="163"/>
      <c r="IM7" s="163"/>
    </row>
    <row r="8" spans="1:247" s="159" customFormat="1" ht="21" customHeight="1">
      <c r="A8" s="171" t="s">
        <v>2135</v>
      </c>
      <c r="B8" s="171"/>
      <c r="C8" s="172" t="s">
        <v>2136</v>
      </c>
      <c r="D8" s="173">
        <f>D9+D10+D11+D12+D13+D14+D15+D16</f>
        <v>22118</v>
      </c>
      <c r="IL8" s="163"/>
      <c r="IM8" s="163"/>
    </row>
    <row r="9" spans="1:247" s="159" customFormat="1" ht="21" customHeight="1">
      <c r="A9" s="174" t="s">
        <v>2137</v>
      </c>
      <c r="B9" s="174"/>
      <c r="C9" s="175" t="s">
        <v>2138</v>
      </c>
      <c r="D9" s="173">
        <v>13485</v>
      </c>
      <c r="IL9" s="163"/>
      <c r="IM9" s="163"/>
    </row>
    <row r="10" spans="1:247" s="159" customFormat="1" ht="21" customHeight="1">
      <c r="A10" s="174" t="s">
        <v>2139</v>
      </c>
      <c r="B10" s="174"/>
      <c r="C10" s="175" t="s">
        <v>2140</v>
      </c>
      <c r="D10" s="173">
        <v>1843</v>
      </c>
      <c r="IL10" s="163"/>
      <c r="IM10" s="163"/>
    </row>
    <row r="11" spans="1:247" s="159" customFormat="1" ht="21" customHeight="1">
      <c r="A11" s="174" t="s">
        <v>2141</v>
      </c>
      <c r="B11" s="174"/>
      <c r="C11" s="175" t="s">
        <v>2142</v>
      </c>
      <c r="D11" s="173">
        <v>900</v>
      </c>
      <c r="IL11" s="163"/>
      <c r="IM11" s="163"/>
    </row>
    <row r="12" spans="1:247" s="159" customFormat="1" ht="21" customHeight="1">
      <c r="A12" s="174" t="s">
        <v>2143</v>
      </c>
      <c r="B12" s="174"/>
      <c r="C12" s="175" t="s">
        <v>2144</v>
      </c>
      <c r="D12" s="173">
        <v>800</v>
      </c>
      <c r="IL12" s="163"/>
      <c r="IM12" s="163"/>
    </row>
    <row r="13" spans="1:4" s="160" customFormat="1" ht="21" customHeight="1">
      <c r="A13" s="174" t="s">
        <v>2145</v>
      </c>
      <c r="B13" s="174"/>
      <c r="C13" s="175" t="s">
        <v>2146</v>
      </c>
      <c r="D13" s="173">
        <v>1200</v>
      </c>
    </row>
    <row r="14" spans="1:247" s="159" customFormat="1" ht="21" customHeight="1">
      <c r="A14" s="174" t="s">
        <v>2147</v>
      </c>
      <c r="B14" s="174"/>
      <c r="C14" s="175" t="s">
        <v>2148</v>
      </c>
      <c r="D14" s="173">
        <v>1450</v>
      </c>
      <c r="IL14" s="163"/>
      <c r="IM14" s="163"/>
    </row>
    <row r="15" spans="1:247" s="159" customFormat="1" ht="21" customHeight="1">
      <c r="A15" s="174" t="s">
        <v>2149</v>
      </c>
      <c r="B15" s="174"/>
      <c r="C15" s="175" t="s">
        <v>2150</v>
      </c>
      <c r="D15" s="173">
        <v>500</v>
      </c>
      <c r="IL15" s="163"/>
      <c r="IM15" s="163"/>
    </row>
    <row r="16" spans="1:247" s="159" customFormat="1" ht="21" customHeight="1">
      <c r="A16" s="174" t="s">
        <v>2151</v>
      </c>
      <c r="B16" s="174"/>
      <c r="C16" s="175" t="s">
        <v>2152</v>
      </c>
      <c r="D16" s="173">
        <v>1940</v>
      </c>
      <c r="IL16" s="163"/>
      <c r="IM16" s="163"/>
    </row>
    <row r="17" spans="1:247" s="159" customFormat="1" ht="21" customHeight="1">
      <c r="A17" s="171" t="s">
        <v>2153</v>
      </c>
      <c r="B17" s="171"/>
      <c r="C17" s="172" t="s">
        <v>2154</v>
      </c>
      <c r="D17" s="173">
        <f>D18+D19+D20</f>
        <v>1482</v>
      </c>
      <c r="IL17" s="163"/>
      <c r="IM17" s="163"/>
    </row>
    <row r="18" spans="1:247" s="159" customFormat="1" ht="21" customHeight="1">
      <c r="A18" s="174" t="s">
        <v>2155</v>
      </c>
      <c r="B18" s="174"/>
      <c r="C18" s="175" t="s">
        <v>2156</v>
      </c>
      <c r="D18" s="173">
        <v>1462</v>
      </c>
      <c r="IL18" s="163"/>
      <c r="IM18" s="163"/>
    </row>
    <row r="19" spans="1:247" s="159" customFormat="1" ht="21" customHeight="1">
      <c r="A19" s="174" t="s">
        <v>2157</v>
      </c>
      <c r="B19" s="174"/>
      <c r="C19" s="175" t="s">
        <v>2158</v>
      </c>
      <c r="D19" s="173">
        <v>18</v>
      </c>
      <c r="IL19" s="163"/>
      <c r="IM19" s="163"/>
    </row>
    <row r="20" spans="1:247" s="159" customFormat="1" ht="21" customHeight="1">
      <c r="A20" s="174" t="s">
        <v>2159</v>
      </c>
      <c r="B20" s="174"/>
      <c r="C20" s="175" t="s">
        <v>2160</v>
      </c>
      <c r="D20" s="173">
        <v>2</v>
      </c>
      <c r="IL20" s="163"/>
      <c r="IM20" s="163"/>
    </row>
    <row r="21" spans="1:247" s="159" customFormat="1" ht="21" customHeight="1">
      <c r="A21" s="161"/>
      <c r="B21" s="161"/>
      <c r="C21" s="161"/>
      <c r="D21" s="162"/>
      <c r="IL21" s="163"/>
      <c r="IM21" s="163"/>
    </row>
    <row r="22" spans="1:4" s="160" customFormat="1" ht="21" customHeight="1">
      <c r="A22" s="176"/>
      <c r="B22" s="176"/>
      <c r="C22" s="176"/>
      <c r="D22" s="177"/>
    </row>
    <row r="23" spans="1:247" s="159" customFormat="1" ht="21" customHeight="1">
      <c r="A23" s="161"/>
      <c r="B23" s="161"/>
      <c r="C23" s="161"/>
      <c r="D23" s="162"/>
      <c r="IL23" s="163"/>
      <c r="IM23" s="163"/>
    </row>
    <row r="24" spans="1:247" s="159" customFormat="1" ht="21" customHeight="1">
      <c r="A24" s="161"/>
      <c r="B24" s="161"/>
      <c r="C24" s="161"/>
      <c r="D24" s="162"/>
      <c r="IL24" s="163"/>
      <c r="IM24" s="163"/>
    </row>
    <row r="25" spans="1:247" s="159" customFormat="1" ht="21" customHeight="1">
      <c r="A25" s="161"/>
      <c r="B25" s="161"/>
      <c r="C25" s="161"/>
      <c r="D25" s="162"/>
      <c r="IL25" s="163"/>
      <c r="IM25" s="163"/>
    </row>
    <row r="26" spans="1:247" s="159" customFormat="1" ht="21" customHeight="1">
      <c r="A26" s="161"/>
      <c r="B26" s="161"/>
      <c r="C26" s="161"/>
      <c r="D26" s="162"/>
      <c r="IL26" s="163"/>
      <c r="IM26" s="163"/>
    </row>
    <row r="27" spans="1:247" s="159" customFormat="1" ht="21" customHeight="1">
      <c r="A27" s="161"/>
      <c r="B27" s="161"/>
      <c r="C27" s="161"/>
      <c r="D27" s="162"/>
      <c r="IL27" s="163"/>
      <c r="IM27" s="163"/>
    </row>
  </sheetData>
  <sheetProtection/>
  <mergeCells count="18">
    <mergeCell ref="A1:D1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10">
      <selection activeCell="J24" sqref="J24"/>
    </sheetView>
  </sheetViews>
  <sheetFormatPr defaultColWidth="9.00390625" defaultRowHeight="24.75" customHeight="1"/>
  <cols>
    <col min="1" max="1" width="42.625" style="45" customWidth="1"/>
    <col min="2" max="2" width="29.375" style="138" customWidth="1"/>
    <col min="3" max="3" width="17.375" style="138" customWidth="1"/>
    <col min="4" max="4" width="30.875" style="139" customWidth="1"/>
    <col min="5" max="235" width="9.00390625" style="45" customWidth="1"/>
    <col min="236" max="16384" width="9.00390625" style="140" customWidth="1"/>
  </cols>
  <sheetData>
    <row r="1" spans="1:4" ht="24.75" customHeight="1">
      <c r="A1" s="141" t="s">
        <v>2161</v>
      </c>
      <c r="B1" s="141"/>
      <c r="C1" s="141"/>
      <c r="D1" s="141"/>
    </row>
    <row r="2" spans="1:256" s="134" customFormat="1" ht="24.75" customHeight="1">
      <c r="A2" s="142"/>
      <c r="B2" s="142"/>
      <c r="C2" s="142"/>
      <c r="D2" s="142" t="s">
        <v>1</v>
      </c>
      <c r="IB2" s="157"/>
      <c r="IC2" s="157"/>
      <c r="ID2" s="157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39" s="135" customFormat="1" ht="24.75" customHeight="1">
      <c r="A3" s="143" t="s">
        <v>2162</v>
      </c>
      <c r="B3" s="144" t="s">
        <v>2163</v>
      </c>
      <c r="C3" s="144" t="s">
        <v>2164</v>
      </c>
      <c r="D3" s="145" t="s">
        <v>2165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54"/>
      <c r="HS3" s="138"/>
      <c r="HT3" s="138"/>
      <c r="HU3" s="138"/>
      <c r="HV3" s="138"/>
      <c r="HW3" s="138"/>
      <c r="HX3" s="138"/>
      <c r="HY3" s="138"/>
      <c r="HZ3" s="138"/>
      <c r="IA3" s="138"/>
      <c r="IB3" s="158"/>
      <c r="IC3" s="158"/>
      <c r="ID3" s="158"/>
      <c r="IE3" s="158"/>
    </row>
    <row r="4" spans="1:239" s="136" customFormat="1" ht="24.75" customHeight="1">
      <c r="A4" s="143" t="s">
        <v>2166</v>
      </c>
      <c r="B4" s="146">
        <f>B5+B12+B24</f>
        <v>377293</v>
      </c>
      <c r="C4" s="146">
        <f>C5+C12+C24</f>
        <v>335822</v>
      </c>
      <c r="D4" s="147">
        <f>C4/B4</f>
        <v>0.8900827738654044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55"/>
      <c r="HS4" s="138"/>
      <c r="HT4" s="138"/>
      <c r="HU4" s="138"/>
      <c r="HV4" s="138"/>
      <c r="HW4" s="138"/>
      <c r="HX4" s="138"/>
      <c r="HY4" s="138"/>
      <c r="HZ4" s="138"/>
      <c r="IA4" s="138"/>
      <c r="IB4" s="158"/>
      <c r="IC4" s="158"/>
      <c r="ID4" s="158"/>
      <c r="IE4" s="158"/>
    </row>
    <row r="5" spans="1:226" s="137" customFormat="1" ht="24.75" customHeight="1">
      <c r="A5" s="148" t="s">
        <v>2167</v>
      </c>
      <c r="B5" s="146">
        <f>SUM(B6:B11)</f>
        <v>8221</v>
      </c>
      <c r="C5" s="146">
        <f>SUM(C6:C11)</f>
        <v>8221</v>
      </c>
      <c r="D5" s="147">
        <f aca="true" t="shared" si="0" ref="D5:D24">C5/B5</f>
        <v>1</v>
      </c>
      <c r="HR5" s="156"/>
    </row>
    <row r="6" spans="1:226" s="137" customFormat="1" ht="24.75" customHeight="1">
      <c r="A6" s="149" t="s">
        <v>2168</v>
      </c>
      <c r="B6" s="150">
        <v>980</v>
      </c>
      <c r="C6" s="150">
        <v>980</v>
      </c>
      <c r="D6" s="147">
        <f t="shared" si="0"/>
        <v>1</v>
      </c>
      <c r="HR6" s="156"/>
    </row>
    <row r="7" spans="1:226" s="137" customFormat="1" ht="24.75" customHeight="1">
      <c r="A7" s="149" t="s">
        <v>2169</v>
      </c>
      <c r="B7" s="150">
        <v>1879</v>
      </c>
      <c r="C7" s="150">
        <v>1879</v>
      </c>
      <c r="D7" s="147">
        <f t="shared" si="0"/>
        <v>1</v>
      </c>
      <c r="HR7" s="156"/>
    </row>
    <row r="8" spans="1:226" s="137" customFormat="1" ht="24.75" customHeight="1">
      <c r="A8" s="149" t="s">
        <v>2170</v>
      </c>
      <c r="B8" s="150">
        <v>2909</v>
      </c>
      <c r="C8" s="150">
        <v>2909</v>
      </c>
      <c r="D8" s="147">
        <f t="shared" si="0"/>
        <v>1</v>
      </c>
      <c r="HR8" s="156"/>
    </row>
    <row r="9" spans="1:226" s="137" customFormat="1" ht="24.75" customHeight="1">
      <c r="A9" s="149" t="s">
        <v>2171</v>
      </c>
      <c r="B9" s="151">
        <v>3</v>
      </c>
      <c r="C9" s="151">
        <v>3</v>
      </c>
      <c r="D9" s="147">
        <f t="shared" si="0"/>
        <v>1</v>
      </c>
      <c r="HR9" s="156"/>
    </row>
    <row r="10" spans="1:4" ht="24.75" customHeight="1">
      <c r="A10" s="149" t="s">
        <v>2172</v>
      </c>
      <c r="B10" s="151">
        <v>1756</v>
      </c>
      <c r="C10" s="151">
        <v>1756</v>
      </c>
      <c r="D10" s="147">
        <f t="shared" si="0"/>
        <v>1</v>
      </c>
    </row>
    <row r="11" spans="1:4" ht="24.75" customHeight="1">
      <c r="A11" s="149" t="s">
        <v>2173</v>
      </c>
      <c r="B11" s="151">
        <v>694</v>
      </c>
      <c r="C11" s="151">
        <v>694</v>
      </c>
      <c r="D11" s="147">
        <f t="shared" si="0"/>
        <v>1</v>
      </c>
    </row>
    <row r="12" spans="1:4" ht="24.75" customHeight="1">
      <c r="A12" s="152" t="s">
        <v>2174</v>
      </c>
      <c r="B12" s="151">
        <f>SUM(B13:B23)</f>
        <v>334172</v>
      </c>
      <c r="C12" s="151">
        <f>SUM(C13:C23)</f>
        <v>322689</v>
      </c>
      <c r="D12" s="147">
        <f t="shared" si="0"/>
        <v>0.9656374561603007</v>
      </c>
    </row>
    <row r="13" spans="1:4" ht="24.75" customHeight="1">
      <c r="A13" s="149" t="s">
        <v>2175</v>
      </c>
      <c r="B13" s="150">
        <v>952</v>
      </c>
      <c r="C13" s="150">
        <v>952</v>
      </c>
      <c r="D13" s="147">
        <f t="shared" si="0"/>
        <v>1</v>
      </c>
    </row>
    <row r="14" spans="1:4" ht="24.75" customHeight="1">
      <c r="A14" s="149" t="s">
        <v>2176</v>
      </c>
      <c r="B14" s="150">
        <v>71255</v>
      </c>
      <c r="C14" s="150">
        <v>88283</v>
      </c>
      <c r="D14" s="147">
        <f t="shared" si="0"/>
        <v>1.2389727036699179</v>
      </c>
    </row>
    <row r="15" spans="1:4" ht="24.75" customHeight="1">
      <c r="A15" s="149" t="s">
        <v>2177</v>
      </c>
      <c r="B15" s="150">
        <v>28666</v>
      </c>
      <c r="C15" s="150">
        <v>35551</v>
      </c>
      <c r="D15" s="147">
        <f t="shared" si="0"/>
        <v>1.240180004186144</v>
      </c>
    </row>
    <row r="16" spans="1:4" ht="24.75" customHeight="1">
      <c r="A16" s="149" t="s">
        <v>2178</v>
      </c>
      <c r="B16" s="150">
        <v>4514</v>
      </c>
      <c r="C16" s="150">
        <v>4274</v>
      </c>
      <c r="D16" s="147">
        <f t="shared" si="0"/>
        <v>0.946832077979619</v>
      </c>
    </row>
    <row r="17" spans="1:4" ht="24.75" customHeight="1">
      <c r="A17" s="149" t="s">
        <v>2179</v>
      </c>
      <c r="B17" s="150">
        <v>527</v>
      </c>
      <c r="C17" s="150">
        <v>527</v>
      </c>
      <c r="D17" s="147">
        <f t="shared" si="0"/>
        <v>1</v>
      </c>
    </row>
    <row r="18" spans="1:4" ht="24.75" customHeight="1">
      <c r="A18" s="149" t="s">
        <v>2180</v>
      </c>
      <c r="B18" s="150">
        <v>163</v>
      </c>
      <c r="C18" s="150">
        <v>163</v>
      </c>
      <c r="D18" s="147">
        <f t="shared" si="0"/>
        <v>1</v>
      </c>
    </row>
    <row r="19" spans="1:4" ht="24.75" customHeight="1">
      <c r="A19" s="149" t="s">
        <v>2181</v>
      </c>
      <c r="B19" s="150">
        <v>5492</v>
      </c>
      <c r="C19" s="150">
        <v>5928</v>
      </c>
      <c r="D19" s="147">
        <f t="shared" si="0"/>
        <v>1.079388201019665</v>
      </c>
    </row>
    <row r="20" spans="1:4" ht="24.75" customHeight="1">
      <c r="A20" s="149" t="s">
        <v>2182</v>
      </c>
      <c r="B20" s="150">
        <v>3757</v>
      </c>
      <c r="C20" s="150">
        <v>3757</v>
      </c>
      <c r="D20" s="147">
        <f t="shared" si="0"/>
        <v>1</v>
      </c>
    </row>
    <row r="21" spans="1:4" ht="24.75" customHeight="1">
      <c r="A21" s="149" t="s">
        <v>2183</v>
      </c>
      <c r="B21" s="150">
        <v>24075</v>
      </c>
      <c r="C21" s="150">
        <v>23734</v>
      </c>
      <c r="D21" s="147">
        <f t="shared" si="0"/>
        <v>0.9858359293873312</v>
      </c>
    </row>
    <row r="22" spans="1:4" ht="24.75" customHeight="1">
      <c r="A22" s="149" t="s">
        <v>2184</v>
      </c>
      <c r="B22" s="150">
        <v>2403</v>
      </c>
      <c r="C22" s="150">
        <v>2403</v>
      </c>
      <c r="D22" s="147">
        <f t="shared" si="0"/>
        <v>1</v>
      </c>
    </row>
    <row r="23" spans="1:4" ht="24.75" customHeight="1">
      <c r="A23" s="149" t="s">
        <v>2185</v>
      </c>
      <c r="B23" s="150">
        <v>192368</v>
      </c>
      <c r="C23" s="153">
        <v>157117</v>
      </c>
      <c r="D23" s="147">
        <f t="shared" si="0"/>
        <v>0.8167522664892289</v>
      </c>
    </row>
    <row r="24" spans="1:4" ht="24.75" customHeight="1">
      <c r="A24" s="152" t="s">
        <v>2186</v>
      </c>
      <c r="B24" s="150">
        <v>34900</v>
      </c>
      <c r="C24" s="150">
        <v>4912</v>
      </c>
      <c r="D24" s="147">
        <f t="shared" si="0"/>
        <v>0.14074498567335245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85" zoomScaleNormal="85" zoomScaleSheetLayoutView="100" workbookViewId="0" topLeftCell="A1">
      <selection activeCell="E5" sqref="E5"/>
    </sheetView>
  </sheetViews>
  <sheetFormatPr defaultColWidth="8.75390625" defaultRowHeight="14.25"/>
  <cols>
    <col min="1" max="1" width="5.25390625" style="114" customWidth="1"/>
    <col min="2" max="3" width="39.625" style="114" customWidth="1"/>
    <col min="4" max="4" width="34.00390625" style="114" customWidth="1"/>
    <col min="5" max="5" width="24.00390625" style="114" customWidth="1"/>
    <col min="6" max="6" width="134.50390625" style="114" customWidth="1"/>
    <col min="7" max="16384" width="8.75390625" style="45" customWidth="1"/>
  </cols>
  <sheetData>
    <row r="1" spans="1:4" ht="30.75" customHeight="1">
      <c r="A1" s="115" t="s">
        <v>2187</v>
      </c>
      <c r="B1" s="115"/>
      <c r="C1" s="115"/>
      <c r="D1" s="115"/>
    </row>
    <row r="2" spans="1:4" ht="22.5">
      <c r="A2" s="116"/>
      <c r="B2" s="116"/>
      <c r="C2" s="116"/>
      <c r="D2" s="116"/>
    </row>
    <row r="3" spans="1:6" ht="17.25">
      <c r="A3" s="117"/>
      <c r="B3" s="117"/>
      <c r="C3" s="118"/>
      <c r="D3" s="119" t="s">
        <v>2188</v>
      </c>
      <c r="E3" s="120"/>
      <c r="F3" s="120"/>
    </row>
    <row r="4" spans="1:6" ht="45" customHeight="1">
      <c r="A4" s="121" t="s">
        <v>2189</v>
      </c>
      <c r="B4" s="121" t="s">
        <v>2190</v>
      </c>
      <c r="C4" s="122" t="s">
        <v>2191</v>
      </c>
      <c r="D4" s="122" t="s">
        <v>2192</v>
      </c>
      <c r="F4" s="123" t="s">
        <v>2193</v>
      </c>
    </row>
    <row r="5" spans="1:6" ht="45" customHeight="1">
      <c r="A5" s="124">
        <v>1</v>
      </c>
      <c r="B5" s="124" t="s">
        <v>2194</v>
      </c>
      <c r="C5" s="124">
        <v>1349.03</v>
      </c>
      <c r="D5" s="124">
        <v>1200</v>
      </c>
      <c r="F5" s="123" t="s">
        <v>2193</v>
      </c>
    </row>
    <row r="6" spans="1:4" ht="45" customHeight="1">
      <c r="A6" s="124">
        <v>2</v>
      </c>
      <c r="B6" s="124" t="s">
        <v>2195</v>
      </c>
      <c r="C6" s="125">
        <v>0</v>
      </c>
      <c r="D6" s="125">
        <v>0</v>
      </c>
    </row>
    <row r="7" spans="1:4" ht="45" customHeight="1">
      <c r="A7" s="126">
        <v>3</v>
      </c>
      <c r="B7" s="127" t="s">
        <v>2196</v>
      </c>
      <c r="C7" s="124">
        <v>231</v>
      </c>
      <c r="D7" s="124">
        <v>215</v>
      </c>
    </row>
    <row r="8" spans="1:4" ht="45" customHeight="1">
      <c r="A8" s="128"/>
      <c r="B8" s="127" t="s">
        <v>2197</v>
      </c>
      <c r="C8" s="124">
        <v>1503.66</v>
      </c>
      <c r="D8" s="124">
        <v>1450</v>
      </c>
    </row>
    <row r="9" spans="1:4" ht="45" customHeight="1">
      <c r="A9" s="129"/>
      <c r="B9" s="127" t="s">
        <v>2198</v>
      </c>
      <c r="C9" s="124">
        <f>C7+C8</f>
        <v>1734.66</v>
      </c>
      <c r="D9" s="124">
        <f>D8+D7</f>
        <v>1665</v>
      </c>
    </row>
    <row r="10" spans="1:4" ht="45" customHeight="1">
      <c r="A10" s="130"/>
      <c r="B10" s="124" t="s">
        <v>2199</v>
      </c>
      <c r="C10" s="124">
        <f>C5+C6+C9</f>
        <v>3083.69</v>
      </c>
      <c r="D10" s="124">
        <f>D5+D6+D9</f>
        <v>2865</v>
      </c>
    </row>
    <row r="11" spans="1:5" ht="48.75" customHeight="1">
      <c r="A11" s="131"/>
      <c r="B11" s="131"/>
      <c r="C11" s="131"/>
      <c r="D11" s="131"/>
      <c r="E11" s="131"/>
    </row>
    <row r="12" spans="1:5" ht="84.75" customHeight="1">
      <c r="A12" s="132" t="s">
        <v>2200</v>
      </c>
      <c r="B12" s="132"/>
      <c r="C12" s="132"/>
      <c r="D12" s="132"/>
      <c r="E12" s="132"/>
    </row>
    <row r="13" spans="1:4" ht="42.75" customHeight="1">
      <c r="A13" s="133"/>
      <c r="B13" s="133"/>
      <c r="C13" s="133"/>
      <c r="D13" s="133"/>
    </row>
  </sheetData>
  <sheetProtection/>
  <mergeCells count="4">
    <mergeCell ref="A1:D1"/>
    <mergeCell ref="A11:E11"/>
    <mergeCell ref="A12:E12"/>
    <mergeCell ref="A7:A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:C1"/>
    </sheetView>
  </sheetViews>
  <sheetFormatPr defaultColWidth="9.00390625" defaultRowHeight="14.25"/>
  <cols>
    <col min="1" max="1" width="29.75390625" style="111" customWidth="1"/>
    <col min="2" max="2" width="18.375" style="112" customWidth="1"/>
    <col min="3" max="3" width="25.125" style="112" customWidth="1"/>
    <col min="4" max="16384" width="9.00390625" style="111" customWidth="1"/>
  </cols>
  <sheetData>
    <row r="1" spans="1:3" ht="32.25" customHeight="1">
      <c r="A1" s="74" t="s">
        <v>2201</v>
      </c>
      <c r="B1" s="74"/>
      <c r="C1" s="74"/>
    </row>
    <row r="2" spans="1:3" ht="15.75">
      <c r="A2" s="72"/>
      <c r="B2" s="73"/>
      <c r="C2" s="75" t="s">
        <v>2202</v>
      </c>
    </row>
    <row r="3" spans="1:3" ht="27.75" customHeight="1">
      <c r="A3" s="76" t="s">
        <v>2203</v>
      </c>
      <c r="B3" s="77"/>
      <c r="C3" s="77"/>
    </row>
    <row r="4" spans="1:3" ht="25.5" customHeight="1">
      <c r="A4" s="76" t="s">
        <v>2204</v>
      </c>
      <c r="B4" s="78" t="s">
        <v>2205</v>
      </c>
      <c r="C4" s="78" t="s">
        <v>2206</v>
      </c>
    </row>
    <row r="5" spans="1:3" ht="21" customHeight="1">
      <c r="A5" s="77"/>
      <c r="B5" s="78" t="s">
        <v>2207</v>
      </c>
      <c r="C5" s="78" t="s">
        <v>2127</v>
      </c>
    </row>
    <row r="6" spans="1:3" ht="24.75" customHeight="1">
      <c r="A6" s="79" t="s">
        <v>2208</v>
      </c>
      <c r="B6" s="80"/>
      <c r="C6" s="80"/>
    </row>
    <row r="7" spans="1:3" ht="24.75" customHeight="1">
      <c r="A7" s="79" t="s">
        <v>2209</v>
      </c>
      <c r="B7" s="80"/>
      <c r="C7" s="80"/>
    </row>
    <row r="8" spans="1:3" ht="24.75" customHeight="1">
      <c r="A8" s="79" t="s">
        <v>2210</v>
      </c>
      <c r="B8" s="80"/>
      <c r="C8" s="80"/>
    </row>
    <row r="9" spans="1:3" ht="24.75" customHeight="1">
      <c r="A9" s="79" t="s">
        <v>2211</v>
      </c>
      <c r="B9" s="80"/>
      <c r="C9" s="80"/>
    </row>
    <row r="10" spans="1:3" ht="24.75" customHeight="1">
      <c r="A10" s="79" t="s">
        <v>2212</v>
      </c>
      <c r="B10" s="80"/>
      <c r="C10" s="80"/>
    </row>
    <row r="11" spans="1:3" ht="24.75" customHeight="1">
      <c r="A11" s="79" t="s">
        <v>2213</v>
      </c>
      <c r="B11" s="80"/>
      <c r="C11" s="80"/>
    </row>
    <row r="12" spans="1:3" ht="24.75" customHeight="1">
      <c r="A12" s="79" t="s">
        <v>2214</v>
      </c>
      <c r="B12" s="80"/>
      <c r="C12" s="80"/>
    </row>
    <row r="13" spans="1:3" ht="24.75" customHeight="1">
      <c r="A13" s="79" t="s">
        <v>2215</v>
      </c>
      <c r="B13" s="80"/>
      <c r="C13" s="80"/>
    </row>
    <row r="14" spans="1:3" ht="24.75" customHeight="1">
      <c r="A14" s="79" t="s">
        <v>2216</v>
      </c>
      <c r="B14" s="80"/>
      <c r="C14" s="80"/>
    </row>
    <row r="15" spans="1:3" ht="24.75" customHeight="1">
      <c r="A15" s="79" t="s">
        <v>2217</v>
      </c>
      <c r="B15" s="80"/>
      <c r="C15" s="80"/>
    </row>
    <row r="16" spans="1:3" ht="24.75" customHeight="1">
      <c r="A16" s="79" t="s">
        <v>2218</v>
      </c>
      <c r="B16" s="80">
        <v>106243</v>
      </c>
      <c r="C16" s="80">
        <v>120000</v>
      </c>
    </row>
    <row r="17" spans="1:3" ht="24.75" customHeight="1">
      <c r="A17" s="79" t="s">
        <v>2219</v>
      </c>
      <c r="B17" s="80"/>
      <c r="C17" s="80"/>
    </row>
    <row r="18" spans="1:3" ht="24.75" customHeight="1">
      <c r="A18" s="79" t="s">
        <v>2220</v>
      </c>
      <c r="B18" s="80">
        <v>19</v>
      </c>
      <c r="C18" s="80">
        <v>20</v>
      </c>
    </row>
    <row r="19" spans="1:3" ht="24.75" customHeight="1">
      <c r="A19" s="79" t="s">
        <v>2221</v>
      </c>
      <c r="B19" s="80">
        <v>3997</v>
      </c>
      <c r="C19" s="80">
        <v>3000</v>
      </c>
    </row>
    <row r="20" spans="1:3" ht="24.75" customHeight="1">
      <c r="A20" s="79" t="s">
        <v>2222</v>
      </c>
      <c r="B20" s="80"/>
      <c r="C20" s="80"/>
    </row>
    <row r="21" spans="1:3" ht="24.75" customHeight="1">
      <c r="A21" s="79" t="s">
        <v>2223</v>
      </c>
      <c r="B21" s="80"/>
      <c r="C21" s="80"/>
    </row>
    <row r="22" spans="1:3" ht="24.75" customHeight="1">
      <c r="A22" s="79" t="s">
        <v>2224</v>
      </c>
      <c r="B22" s="80">
        <v>737</v>
      </c>
      <c r="C22" s="80">
        <v>700</v>
      </c>
    </row>
    <row r="23" spans="1:3" ht="24.75" customHeight="1">
      <c r="A23" s="79" t="s">
        <v>2225</v>
      </c>
      <c r="B23" s="80"/>
      <c r="C23" s="80"/>
    </row>
    <row r="24" spans="1:3" ht="24.75" customHeight="1">
      <c r="A24" s="79"/>
      <c r="B24" s="80"/>
      <c r="C24" s="80"/>
    </row>
    <row r="25" spans="1:3" ht="24.75" customHeight="1">
      <c r="A25" s="79" t="s">
        <v>2226</v>
      </c>
      <c r="B25" s="80">
        <f>SUM(B6:B23)</f>
        <v>110996</v>
      </c>
      <c r="C25" s="80">
        <f>SUM(C6:C23)</f>
        <v>123720</v>
      </c>
    </row>
    <row r="26" spans="1:3" ht="24.75" customHeight="1">
      <c r="A26" s="79" t="s">
        <v>2227</v>
      </c>
      <c r="B26" s="80">
        <f>SUM(B27:B29)</f>
        <v>0</v>
      </c>
      <c r="C26" s="80">
        <f>SUM(C27:C29)</f>
        <v>2809</v>
      </c>
    </row>
    <row r="27" spans="1:3" ht="24.75" customHeight="1">
      <c r="A27" s="79" t="s">
        <v>2228</v>
      </c>
      <c r="B27" s="80"/>
      <c r="C27" s="80"/>
    </row>
    <row r="28" spans="1:3" ht="24.75" customHeight="1">
      <c r="A28" s="79" t="s">
        <v>2229</v>
      </c>
      <c r="B28" s="80"/>
      <c r="C28" s="80">
        <v>2809</v>
      </c>
    </row>
    <row r="29" spans="1:3" ht="24.75" customHeight="1">
      <c r="A29" s="79" t="s">
        <v>2230</v>
      </c>
      <c r="B29" s="80"/>
      <c r="C29" s="80"/>
    </row>
    <row r="30" spans="1:3" ht="24.75" customHeight="1">
      <c r="A30" s="79" t="s">
        <v>2231</v>
      </c>
      <c r="B30" s="80"/>
      <c r="C30" s="80"/>
    </row>
    <row r="31" spans="1:3" ht="24.75" customHeight="1">
      <c r="A31" s="79" t="s">
        <v>2232</v>
      </c>
      <c r="B31" s="80"/>
      <c r="C31" s="80"/>
    </row>
    <row r="32" spans="1:3" ht="24.75" customHeight="1">
      <c r="A32" s="79" t="s">
        <v>2233</v>
      </c>
      <c r="B32" s="80">
        <f>B25+B26+B30+B31</f>
        <v>110996</v>
      </c>
      <c r="C32" s="80">
        <f>C25+C26+C30+C31</f>
        <v>126529</v>
      </c>
    </row>
    <row r="33" spans="1:3" ht="44.25" customHeight="1">
      <c r="A33" s="113"/>
      <c r="B33" s="113"/>
      <c r="C33" s="113"/>
    </row>
  </sheetData>
  <sheetProtection/>
  <mergeCells count="4">
    <mergeCell ref="A1:C1"/>
    <mergeCell ref="A3:C3"/>
    <mergeCell ref="A33:C33"/>
    <mergeCell ref="A4:A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</cp:lastModifiedBy>
  <cp:lastPrinted>2017-03-29T02:42:33Z</cp:lastPrinted>
  <dcterms:created xsi:type="dcterms:W3CDTF">2006-12-18T11:59:43Z</dcterms:created>
  <dcterms:modified xsi:type="dcterms:W3CDTF">2023-09-14T07:49:07Z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ubyTemplate">
    <vt:lpwstr>14</vt:lpwstr>
  </property>
  <property fmtid="{D5CDD505-2E9C-101B-9397-08002B2CF9AE}" pid="5" name="I">
    <vt:lpwstr>95428C5A27EF4B4E8FE0E1051BF398F2_13</vt:lpwstr>
  </property>
</Properties>
</file>