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173E0B75-4AD2-46F1-9A66-3806453651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 (2)" sheetId="2" r:id="rId1"/>
  </sheets>
  <definedNames>
    <definedName name="_xlnm.Print_Titles" localSheetId="0">'Sheet1 (2)'!$1:$2</definedName>
  </definedNames>
  <calcPr calcId="181029"/>
</workbook>
</file>

<file path=xl/calcChain.xml><?xml version="1.0" encoding="utf-8"?>
<calcChain xmlns="http://schemas.openxmlformats.org/spreadsheetml/2006/main">
  <c r="T17" i="2" l="1"/>
  <c r="U17" i="2" s="1"/>
  <c r="V17" i="2" s="1"/>
  <c r="X17" i="2" s="1"/>
  <c r="S17" i="2"/>
  <c r="T16" i="2"/>
  <c r="U16" i="2" s="1"/>
  <c r="V16" i="2" s="1"/>
  <c r="X16" i="2" s="1"/>
  <c r="S16" i="2"/>
  <c r="S15" i="2"/>
  <c r="V15" i="2" s="1"/>
  <c r="X15" i="2" s="1"/>
  <c r="X14" i="2"/>
  <c r="T14" i="2"/>
  <c r="U14" i="2" s="1"/>
  <c r="S14" i="2"/>
  <c r="V13" i="2"/>
  <c r="X13" i="2" s="1"/>
  <c r="U13" i="2"/>
  <c r="S13" i="2"/>
  <c r="P13" i="2"/>
  <c r="N13" i="2"/>
  <c r="N12" i="2"/>
  <c r="S12" i="2" s="1"/>
  <c r="V12" i="2" s="1"/>
  <c r="X12" i="2" s="1"/>
  <c r="X11" i="2"/>
  <c r="N11" i="2"/>
  <c r="S11" i="2" s="1"/>
  <c r="L11" i="2"/>
  <c r="X10" i="2"/>
  <c r="S10" i="2"/>
  <c r="N9" i="2"/>
  <c r="S9" i="2" s="1"/>
  <c r="V9" i="2" s="1"/>
  <c r="X9" i="2" s="1"/>
  <c r="U8" i="2"/>
  <c r="T8" i="2"/>
  <c r="S8" i="2"/>
  <c r="T7" i="2"/>
  <c r="N7" i="2"/>
  <c r="S7" i="2" s="1"/>
  <c r="V7" i="2" s="1"/>
  <c r="X7" i="2" s="1"/>
  <c r="U6" i="2"/>
  <c r="R6" i="2"/>
  <c r="S6" i="2" s="1"/>
  <c r="U5" i="2"/>
  <c r="R5" i="2"/>
  <c r="S5" i="2" s="1"/>
  <c r="V5" i="2" s="1"/>
  <c r="X5" i="2" s="1"/>
  <c r="P5" i="2"/>
  <c r="N5" i="2"/>
  <c r="L5" i="2"/>
  <c r="X4" i="2"/>
  <c r="S4" i="2"/>
  <c r="U3" i="2"/>
  <c r="N3" i="2"/>
  <c r="S3" i="2" s="1"/>
  <c r="L3" i="2"/>
  <c r="V6" i="2" l="1"/>
  <c r="X6" i="2" s="1"/>
  <c r="V8" i="2"/>
  <c r="X8" i="2" s="1"/>
  <c r="V3" i="2"/>
  <c r="X3" i="2" s="1"/>
</calcChain>
</file>

<file path=xl/sharedStrings.xml><?xml version="1.0" encoding="utf-8"?>
<sst xmlns="http://schemas.openxmlformats.org/spreadsheetml/2006/main" count="178" uniqueCount="109">
  <si>
    <t>序号</t>
  </si>
  <si>
    <t>业主名称</t>
  </si>
  <si>
    <t>姓名</t>
  </si>
  <si>
    <t>电话</t>
  </si>
  <si>
    <t>施工地址</t>
  </si>
  <si>
    <t>类型</t>
  </si>
  <si>
    <t>连栋大棚
实测面
积（㎡）</t>
  </si>
  <si>
    <t>单体大棚实测面积
（㎡）</t>
  </si>
  <si>
    <t>轻钢厂房实测面积（㎡）</t>
  </si>
  <si>
    <t>第三方公司认定总投资额（元）</t>
  </si>
  <si>
    <t>40%补助金额</t>
  </si>
  <si>
    <t>大棚投资总价
（元）</t>
  </si>
  <si>
    <t>配套设施总价（元）</t>
  </si>
  <si>
    <t>配套设施补助金额（40%）</t>
  </si>
  <si>
    <t>应拨付资金</t>
  </si>
  <si>
    <t>已拨进度款
（元）</t>
  </si>
  <si>
    <t>最终补助款</t>
  </si>
  <si>
    <t>备注</t>
  </si>
  <si>
    <t>祁阳市周清明农业发展有限公司</t>
  </si>
  <si>
    <t>周清明</t>
  </si>
  <si>
    <t>文富市镇双江口村</t>
  </si>
  <si>
    <t>连栋大棚
（外遮阳）
配套设施</t>
  </si>
  <si>
    <t>大棚：1041536
喷灌系统：23753
播种机：19800
自动叠盘机：8200
自动供土机：7600
秧盘：72324
托盘：15000
秧盘传送机：21000
密室：70000
监控设备：25800
叉车：57000</t>
  </si>
  <si>
    <t>祁阳县禾润家庭农场</t>
  </si>
  <si>
    <t>唐青年</t>
  </si>
  <si>
    <t>黎家坪镇官塘村</t>
  </si>
  <si>
    <t>单体棚</t>
  </si>
  <si>
    <t>祁阳市
后强家庭农场</t>
  </si>
  <si>
    <t>谢后强</t>
  </si>
  <si>
    <t>龚家坪镇草塘村</t>
  </si>
  <si>
    <t>连栋大棚
轻钢厂房
（封闭式）
配套设施</t>
  </si>
  <si>
    <t>大棚：334080
轻钢厂房：169588
播种机：13000
秧盘：80500
密室：65000
监控设备：1320</t>
  </si>
  <si>
    <t>祁阳市赵改清家庭农场</t>
  </si>
  <si>
    <t>赵改清</t>
  </si>
  <si>
    <t>黄泥塘镇新义村</t>
  </si>
  <si>
    <t>连栋大棚
（外遮阳）
轻钢厂房
（封闭式）
配套设施</t>
  </si>
  <si>
    <t>大棚：192000
轻钢厂房：76866
播种机：11000
秧盘：45450
叠盘机：8800</t>
  </si>
  <si>
    <t>祁阳县世春家庭农场</t>
  </si>
  <si>
    <t>蒋世春</t>
  </si>
  <si>
    <t>大忠桥镇民星村</t>
  </si>
  <si>
    <t>连栋大棚
配套设施</t>
  </si>
  <si>
    <t>大棚：57344
播种机：12800
秧盘：20000
监控设备：1320</t>
  </si>
  <si>
    <t>祁阳市兴喜农业开发有限公司</t>
  </si>
  <si>
    <t>李新宝</t>
  </si>
  <si>
    <t>肖家镇
汪家坪村</t>
  </si>
  <si>
    <t>连栋大棚（外遮阳+风机水帘）
轻钢厂房
（封闭式）
配套设施</t>
  </si>
  <si>
    <t>祁阳县梅溪镇创新家庭农场</t>
  </si>
  <si>
    <t>李建春</t>
  </si>
  <si>
    <t>梅溪镇
大伍村</t>
  </si>
  <si>
    <t>大棚单价78/㎡超出财政评审价，总投资额以50元/㎡计算</t>
  </si>
  <si>
    <t>祁阳县
祁鹏家庭农场</t>
  </si>
  <si>
    <t>李祁荣</t>
  </si>
  <si>
    <t>八宝镇上百里洲村</t>
  </si>
  <si>
    <t>祁阳市村野家庭农场</t>
  </si>
  <si>
    <t>黄福元</t>
  </si>
  <si>
    <t>八宝镇
大源村</t>
  </si>
  <si>
    <t>大棚单价98/㎡超出财政评审价，总投资额以50元/㎡计算</t>
  </si>
  <si>
    <t>祁阳县庚生家庭农场</t>
  </si>
  <si>
    <t>罗庚生</t>
  </si>
  <si>
    <t>大村甸镇进步村</t>
  </si>
  <si>
    <t>连栋大棚
（外遮阳）</t>
  </si>
  <si>
    <t>祁阳市
大村甸镇
湘祁家庭农场</t>
  </si>
  <si>
    <t>唐湘祁</t>
  </si>
  <si>
    <t>大村甸镇
银利村</t>
  </si>
  <si>
    <t>连栋大棚
（外遮阳）
轻钢厂房
配套设施</t>
  </si>
  <si>
    <t>大棚：108680
轻钢厂房：21178
播种机：19000
秧盘：9600
监控：1320
密室及喷灌设施：29329</t>
  </si>
  <si>
    <t>祁阳市
唐国平
家庭农场</t>
  </si>
  <si>
    <t>唐国平</t>
  </si>
  <si>
    <t>大村甸镇
大村甸村</t>
  </si>
  <si>
    <t>秧盘：13200
监控：1320</t>
  </si>
  <si>
    <t>祁阳新龙现代农业开发有限
责任公司</t>
  </si>
  <si>
    <t>刘文龙</t>
  </si>
  <si>
    <t>白水镇
龙塘村</t>
  </si>
  <si>
    <t>连栋大棚
（外遮阳）
单体大棚</t>
  </si>
  <si>
    <t>祁阳市同创农机专业合作社</t>
  </si>
  <si>
    <t>柏斌</t>
  </si>
  <si>
    <t>茅竹社区6组</t>
  </si>
  <si>
    <t>连栋大棚（外遮阳+风机水帘）单体大棚
轻钢厂房
配套设施</t>
  </si>
  <si>
    <t>2024年祁阳市集中育秧设施建设补助明细表（第一批）</t>
  </si>
  <si>
    <t>大棚投资单价
（元）</t>
  </si>
  <si>
    <t>财评指导大棚单价
（元）</t>
  </si>
  <si>
    <t>大棚认定总价
（元）</t>
  </si>
  <si>
    <t>轻钢厂房投资总价
（元）</t>
  </si>
  <si>
    <t>轻钢厂房投资单价
（元）</t>
  </si>
  <si>
    <t>财评指导轻钢厂房单价
（元）</t>
  </si>
  <si>
    <t>轻钢厂房认定总价
（元）</t>
  </si>
  <si>
    <t>＼</t>
  </si>
  <si>
    <t>大棚：537600
轻钢厂房：156000
自动叠盘机：6000
自动供土机：2*8600
秧盘：62400
密室：70000
监控设备：1320叉车60000托盘15000</t>
  </si>
  <si>
    <t>连栋大棚：518462
单体棚：236800</t>
  </si>
  <si>
    <t>连栋薄膜大棚：1864000单体棚：16000轻钢结构厂房
（封闭式）381600配套设施设
备518700</t>
  </si>
  <si>
    <t>希望的田野现代农机专业合作社</t>
  </si>
  <si>
    <t>张开华</t>
  </si>
  <si>
    <t>黎家坪镇培子湾村</t>
  </si>
  <si>
    <t>连栋薄膜大棚：274560轻钢结构厂房
（封闭式）34075配套设施设
备188280</t>
  </si>
  <si>
    <t>138****1522</t>
  </si>
  <si>
    <t>173****2569</t>
  </si>
  <si>
    <t>173****7915</t>
  </si>
  <si>
    <t>185****1098</t>
  </si>
  <si>
    <t>153****7728</t>
  </si>
  <si>
    <t>155****2888</t>
  </si>
  <si>
    <t>158****1890</t>
  </si>
  <si>
    <t>132****2072</t>
  </si>
  <si>
    <t>153****4455</t>
  </si>
  <si>
    <t>153****4522</t>
  </si>
  <si>
    <t>158****9126</t>
  </si>
  <si>
    <t>177****3796</t>
  </si>
  <si>
    <t>158****1206</t>
  </si>
  <si>
    <t>159****6628</t>
  </si>
  <si>
    <t>139****2649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</si>
</sst>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&quot;￥&quot;#,##0;&quot;￥&quot;\-#,##0"/>
    <numFmt numFmtId="179" formatCode="0.00_ "/>
  </numFmts>
  <fonts count="8" x14ac:knownFonts="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4"/>
      <name val="宋体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17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79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9" fontId="0" fillId="0" borderId="3" xfId="0" applyNumberForma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9" fontId="0" fillId="0" borderId="1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7"/>
  <sheetViews>
    <sheetView tabSelected="1" zoomScale="85" zoomScaleNormal="85" workbookViewId="0">
      <pane ySplit="2" topLeftCell="A3" activePane="bottomLeft" state="frozen"/>
      <selection pane="bottomLeft" activeCell="H3" sqref="H3"/>
    </sheetView>
  </sheetViews>
  <sheetFormatPr defaultColWidth="9" defaultRowHeight="13.5" x14ac:dyDescent="0.15"/>
  <cols>
    <col min="1" max="1" width="4.375" customWidth="1"/>
    <col min="2" max="2" width="8.375" customWidth="1"/>
    <col min="3" max="3" width="6.375" customWidth="1"/>
    <col min="4" max="4" width="11.5" customWidth="1"/>
    <col min="5" max="5" width="8" customWidth="1"/>
    <col min="6" max="6" width="17.625" customWidth="1"/>
    <col min="7" max="7" width="8" customWidth="1"/>
    <col min="8" max="8" width="6.75" customWidth="1"/>
    <col min="9" max="9" width="7" customWidth="1"/>
    <col min="10" max="10" width="10.25" customWidth="1"/>
    <col min="11" max="11" width="11.625" style="3" customWidth="1"/>
    <col min="12" max="14" width="14.5" style="4" customWidth="1"/>
    <col min="15" max="19" width="14.5" style="3" customWidth="1"/>
    <col min="20" max="20" width="13.625" style="3" customWidth="1"/>
    <col min="21" max="21" width="10.25" style="5" customWidth="1"/>
    <col min="22" max="24" width="14.875" style="5" customWidth="1"/>
    <col min="25" max="25" width="27.5" customWidth="1"/>
  </cols>
  <sheetData>
    <row r="1" spans="1:25" ht="45.95" customHeight="1" x14ac:dyDescent="0.15">
      <c r="A1" s="29" t="s">
        <v>78</v>
      </c>
      <c r="B1" s="29"/>
      <c r="C1" s="29"/>
      <c r="D1" s="29"/>
      <c r="E1" s="29"/>
      <c r="F1" s="29"/>
      <c r="G1" s="29"/>
      <c r="H1" s="29"/>
      <c r="I1" s="29"/>
      <c r="J1" s="29"/>
      <c r="K1" s="30"/>
      <c r="L1" s="29"/>
      <c r="M1" s="29"/>
      <c r="N1" s="29"/>
      <c r="O1" s="30"/>
      <c r="P1" s="30"/>
      <c r="Q1" s="30"/>
      <c r="R1" s="30"/>
      <c r="S1" s="30"/>
      <c r="T1" s="30"/>
      <c r="U1" s="29"/>
      <c r="V1" s="29"/>
      <c r="W1" s="29"/>
      <c r="X1" s="29"/>
      <c r="Y1" s="29"/>
    </row>
    <row r="2" spans="1:25" ht="54.95" customHeight="1" x14ac:dyDescent="0.1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16" t="s">
        <v>11</v>
      </c>
      <c r="L2" s="16" t="s">
        <v>79</v>
      </c>
      <c r="M2" s="16" t="s">
        <v>80</v>
      </c>
      <c r="N2" s="16" t="s">
        <v>81</v>
      </c>
      <c r="O2" s="17" t="s">
        <v>82</v>
      </c>
      <c r="P2" s="17" t="s">
        <v>83</v>
      </c>
      <c r="Q2" s="17" t="s">
        <v>84</v>
      </c>
      <c r="R2" s="17" t="s">
        <v>85</v>
      </c>
      <c r="S2" s="25" t="s">
        <v>10</v>
      </c>
      <c r="T2" s="25" t="s">
        <v>12</v>
      </c>
      <c r="U2" s="26" t="s">
        <v>13</v>
      </c>
      <c r="V2" s="26" t="s">
        <v>14</v>
      </c>
      <c r="W2" s="26" t="s">
        <v>15</v>
      </c>
      <c r="X2" s="27" t="s">
        <v>16</v>
      </c>
      <c r="Y2" s="6" t="s">
        <v>17</v>
      </c>
    </row>
    <row r="3" spans="1:25" ht="149.1" customHeight="1" x14ac:dyDescent="0.15">
      <c r="A3" s="7">
        <v>1</v>
      </c>
      <c r="B3" s="6" t="s">
        <v>18</v>
      </c>
      <c r="C3" s="6" t="s">
        <v>19</v>
      </c>
      <c r="D3" s="8" t="s">
        <v>94</v>
      </c>
      <c r="E3" s="6" t="s">
        <v>20</v>
      </c>
      <c r="F3" s="6" t="s">
        <v>21</v>
      </c>
      <c r="G3" s="7">
        <v>6592</v>
      </c>
      <c r="H3" s="7">
        <v>0</v>
      </c>
      <c r="I3" s="7">
        <v>0</v>
      </c>
      <c r="J3" s="18">
        <v>1362013</v>
      </c>
      <c r="K3" s="7">
        <v>1041536</v>
      </c>
      <c r="L3" s="18">
        <f>K3/G3</f>
        <v>158</v>
      </c>
      <c r="M3" s="18">
        <v>155</v>
      </c>
      <c r="N3" s="18">
        <f>G3*M3</f>
        <v>1021760</v>
      </c>
      <c r="O3" s="19" t="s">
        <v>86</v>
      </c>
      <c r="P3" s="19" t="s">
        <v>86</v>
      </c>
      <c r="Q3" s="19" t="s">
        <v>86</v>
      </c>
      <c r="R3" s="19" t="s">
        <v>86</v>
      </c>
      <c r="S3" s="19">
        <f>N3*0.4</f>
        <v>408704</v>
      </c>
      <c r="T3" s="18">
        <v>320477</v>
      </c>
      <c r="U3" s="18">
        <f t="shared" ref="U3:U6" si="0">T3*40%</f>
        <v>128190.8</v>
      </c>
      <c r="V3" s="18">
        <f>S3+U3</f>
        <v>536894.80000000005</v>
      </c>
      <c r="W3" s="7">
        <v>0</v>
      </c>
      <c r="X3" s="7">
        <f t="shared" ref="X3:X17" si="1">V3-W3</f>
        <v>536894.80000000005</v>
      </c>
      <c r="Y3" s="6" t="s">
        <v>22</v>
      </c>
    </row>
    <row r="4" spans="1:25" ht="57" customHeight="1" x14ac:dyDescent="0.15">
      <c r="A4" s="7">
        <v>2</v>
      </c>
      <c r="B4" s="6" t="s">
        <v>23</v>
      </c>
      <c r="C4" s="6" t="s">
        <v>24</v>
      </c>
      <c r="D4" s="6" t="s">
        <v>95</v>
      </c>
      <c r="E4" s="6" t="s">
        <v>25</v>
      </c>
      <c r="F4" s="6" t="s">
        <v>26</v>
      </c>
      <c r="G4" s="7">
        <v>0</v>
      </c>
      <c r="H4" s="7">
        <v>1232</v>
      </c>
      <c r="I4" s="7">
        <v>0</v>
      </c>
      <c r="J4" s="18">
        <v>43120</v>
      </c>
      <c r="K4" s="18">
        <v>43120</v>
      </c>
      <c r="L4" s="18">
        <v>35</v>
      </c>
      <c r="M4" s="19" t="s">
        <v>86</v>
      </c>
      <c r="N4" s="18">
        <v>43120</v>
      </c>
      <c r="O4" s="19" t="s">
        <v>86</v>
      </c>
      <c r="P4" s="19" t="s">
        <v>86</v>
      </c>
      <c r="Q4" s="19" t="s">
        <v>86</v>
      </c>
      <c r="R4" s="19" t="s">
        <v>86</v>
      </c>
      <c r="S4" s="19">
        <f>N4*0.4</f>
        <v>17248</v>
      </c>
      <c r="T4" s="19" t="s">
        <v>86</v>
      </c>
      <c r="U4" s="19" t="s">
        <v>86</v>
      </c>
      <c r="V4" s="18">
        <v>17248</v>
      </c>
      <c r="W4" s="7">
        <v>0</v>
      </c>
      <c r="X4" s="7">
        <f t="shared" si="1"/>
        <v>17248</v>
      </c>
      <c r="Y4" s="6"/>
    </row>
    <row r="5" spans="1:25" ht="78" customHeight="1" x14ac:dyDescent="0.15">
      <c r="A5" s="7">
        <v>3</v>
      </c>
      <c r="B5" s="9" t="s">
        <v>27</v>
      </c>
      <c r="C5" s="9" t="s">
        <v>28</v>
      </c>
      <c r="D5" s="9" t="s">
        <v>96</v>
      </c>
      <c r="E5" s="9" t="s">
        <v>29</v>
      </c>
      <c r="F5" s="9" t="s">
        <v>30</v>
      </c>
      <c r="G5" s="10">
        <v>2784</v>
      </c>
      <c r="H5" s="10">
        <v>0</v>
      </c>
      <c r="I5" s="10">
        <v>410</v>
      </c>
      <c r="J5" s="20">
        <v>663488</v>
      </c>
      <c r="K5" s="10">
        <v>334080</v>
      </c>
      <c r="L5" s="18">
        <f>K5/G5</f>
        <v>120</v>
      </c>
      <c r="M5" s="18">
        <v>115</v>
      </c>
      <c r="N5" s="18">
        <f>G5*M5</f>
        <v>320160</v>
      </c>
      <c r="O5" s="19">
        <v>169588</v>
      </c>
      <c r="P5" s="19">
        <f>O5/I5</f>
        <v>413.62926829268292</v>
      </c>
      <c r="Q5" s="19">
        <v>375</v>
      </c>
      <c r="R5" s="19">
        <f>Q5*I5</f>
        <v>153750</v>
      </c>
      <c r="S5" s="19">
        <f>(N5+R5)*0.4</f>
        <v>189564</v>
      </c>
      <c r="T5" s="18">
        <v>159820</v>
      </c>
      <c r="U5" s="18">
        <f t="shared" si="0"/>
        <v>63928</v>
      </c>
      <c r="V5" s="18">
        <f>S5+U5</f>
        <v>253492</v>
      </c>
      <c r="W5" s="7">
        <v>0</v>
      </c>
      <c r="X5" s="7">
        <f t="shared" si="1"/>
        <v>253492</v>
      </c>
      <c r="Y5" s="6" t="s">
        <v>31</v>
      </c>
    </row>
    <row r="6" spans="1:25" ht="73.5" customHeight="1" x14ac:dyDescent="0.15">
      <c r="A6" s="7">
        <v>4</v>
      </c>
      <c r="B6" s="6" t="s">
        <v>32</v>
      </c>
      <c r="C6" s="6" t="s">
        <v>33</v>
      </c>
      <c r="D6" s="6" t="s">
        <v>97</v>
      </c>
      <c r="E6" s="6" t="s">
        <v>34</v>
      </c>
      <c r="F6" s="6" t="s">
        <v>35</v>
      </c>
      <c r="G6" s="7">
        <v>1280</v>
      </c>
      <c r="H6" s="7">
        <v>0</v>
      </c>
      <c r="I6" s="7">
        <v>239</v>
      </c>
      <c r="J6" s="18">
        <v>334116</v>
      </c>
      <c r="K6" s="7">
        <v>192000</v>
      </c>
      <c r="L6" s="18">
        <v>150</v>
      </c>
      <c r="M6" s="19" t="s">
        <v>86</v>
      </c>
      <c r="N6" s="18">
        <v>192000</v>
      </c>
      <c r="O6" s="19">
        <v>76866</v>
      </c>
      <c r="P6" s="19">
        <v>322</v>
      </c>
      <c r="Q6" s="19" t="s">
        <v>86</v>
      </c>
      <c r="R6" s="18">
        <f>I6*P6</f>
        <v>76958</v>
      </c>
      <c r="S6" s="18">
        <f>(N6+R6)*0.4</f>
        <v>107583.20000000001</v>
      </c>
      <c r="T6" s="18">
        <v>65250</v>
      </c>
      <c r="U6" s="18">
        <f t="shared" si="0"/>
        <v>26100</v>
      </c>
      <c r="V6" s="18">
        <f>S6+U6</f>
        <v>133683.20000000001</v>
      </c>
      <c r="W6" s="7">
        <v>0</v>
      </c>
      <c r="X6" s="18">
        <f t="shared" si="1"/>
        <v>133683.20000000001</v>
      </c>
      <c r="Y6" s="9" t="s">
        <v>36</v>
      </c>
    </row>
    <row r="7" spans="1:25" ht="63" customHeight="1" x14ac:dyDescent="0.15">
      <c r="A7" s="7">
        <v>5</v>
      </c>
      <c r="B7" s="6" t="s">
        <v>37</v>
      </c>
      <c r="C7" s="6" t="s">
        <v>38</v>
      </c>
      <c r="D7" s="6" t="s">
        <v>98</v>
      </c>
      <c r="E7" s="6" t="s">
        <v>39</v>
      </c>
      <c r="F7" s="6" t="s">
        <v>40</v>
      </c>
      <c r="G7" s="7">
        <v>448</v>
      </c>
      <c r="H7" s="7">
        <v>0</v>
      </c>
      <c r="I7" s="7">
        <v>0</v>
      </c>
      <c r="J7" s="18">
        <v>91464</v>
      </c>
      <c r="K7" s="7">
        <v>57344</v>
      </c>
      <c r="L7" s="18">
        <v>128</v>
      </c>
      <c r="M7" s="18">
        <v>115</v>
      </c>
      <c r="N7" s="18">
        <f>G7*M7</f>
        <v>51520</v>
      </c>
      <c r="O7" s="19" t="s">
        <v>86</v>
      </c>
      <c r="P7" s="19" t="s">
        <v>86</v>
      </c>
      <c r="Q7" s="19" t="s">
        <v>86</v>
      </c>
      <c r="R7" s="19" t="s">
        <v>86</v>
      </c>
      <c r="S7" s="19">
        <f>N7*0.4</f>
        <v>20608</v>
      </c>
      <c r="T7" s="18">
        <f>J7-K7</f>
        <v>34120</v>
      </c>
      <c r="U7" s="18">
        <v>13648</v>
      </c>
      <c r="V7" s="18">
        <f>S7+U7</f>
        <v>34256</v>
      </c>
      <c r="W7" s="7">
        <v>0</v>
      </c>
      <c r="X7" s="7">
        <f t="shared" si="1"/>
        <v>34256</v>
      </c>
      <c r="Y7" s="6" t="s">
        <v>41</v>
      </c>
    </row>
    <row r="8" spans="1:25" s="1" customFormat="1" ht="108.95" customHeight="1" x14ac:dyDescent="0.15">
      <c r="A8" s="7">
        <v>6</v>
      </c>
      <c r="B8" s="8" t="s">
        <v>42</v>
      </c>
      <c r="C8" s="8" t="s">
        <v>43</v>
      </c>
      <c r="D8" s="8" t="s">
        <v>99</v>
      </c>
      <c r="E8" s="8" t="s">
        <v>44</v>
      </c>
      <c r="F8" s="8" t="s">
        <v>45</v>
      </c>
      <c r="G8" s="11">
        <v>3200</v>
      </c>
      <c r="H8" s="11">
        <v>0</v>
      </c>
      <c r="I8" s="11">
        <v>565</v>
      </c>
      <c r="J8" s="21">
        <v>925520</v>
      </c>
      <c r="K8" s="11">
        <v>537600</v>
      </c>
      <c r="L8" s="21">
        <v>168</v>
      </c>
      <c r="M8" s="19" t="s">
        <v>86</v>
      </c>
      <c r="N8" s="21">
        <v>537600</v>
      </c>
      <c r="O8" s="22">
        <v>156000</v>
      </c>
      <c r="P8" s="22">
        <v>276</v>
      </c>
      <c r="Q8" s="19" t="s">
        <v>86</v>
      </c>
      <c r="R8" s="22">
        <v>156000</v>
      </c>
      <c r="S8" s="22">
        <f>(N8+R8)*0.4</f>
        <v>277440</v>
      </c>
      <c r="T8" s="21">
        <f>J8-N8-R8</f>
        <v>231920</v>
      </c>
      <c r="U8" s="21">
        <f>T8*40%</f>
        <v>92768</v>
      </c>
      <c r="V8" s="21">
        <f>S8+U8</f>
        <v>370208</v>
      </c>
      <c r="W8" s="11">
        <v>0</v>
      </c>
      <c r="X8" s="11">
        <f t="shared" si="1"/>
        <v>370208</v>
      </c>
      <c r="Y8" s="8" t="s">
        <v>87</v>
      </c>
    </row>
    <row r="9" spans="1:25" ht="65.25" customHeight="1" x14ac:dyDescent="0.15">
      <c r="A9" s="7">
        <v>7</v>
      </c>
      <c r="B9" s="6" t="s">
        <v>46</v>
      </c>
      <c r="C9" s="6" t="s">
        <v>47</v>
      </c>
      <c r="D9" s="6" t="s">
        <v>100</v>
      </c>
      <c r="E9" s="6" t="s">
        <v>48</v>
      </c>
      <c r="F9" s="6" t="s">
        <v>26</v>
      </c>
      <c r="G9" s="7">
        <v>0</v>
      </c>
      <c r="H9" s="7">
        <v>672</v>
      </c>
      <c r="I9" s="7">
        <v>0</v>
      </c>
      <c r="J9" s="18">
        <v>52176</v>
      </c>
      <c r="K9" s="18">
        <v>52176</v>
      </c>
      <c r="L9" s="18">
        <v>78</v>
      </c>
      <c r="M9" s="18">
        <v>50</v>
      </c>
      <c r="N9" s="18">
        <f>M9*H9</f>
        <v>33600</v>
      </c>
      <c r="O9" s="19" t="s">
        <v>86</v>
      </c>
      <c r="P9" s="19" t="s">
        <v>86</v>
      </c>
      <c r="Q9" s="19" t="s">
        <v>86</v>
      </c>
      <c r="R9" s="19" t="s">
        <v>86</v>
      </c>
      <c r="S9" s="19">
        <f>N9*0.4</f>
        <v>13440</v>
      </c>
      <c r="T9" s="19" t="s">
        <v>86</v>
      </c>
      <c r="U9" s="19" t="s">
        <v>86</v>
      </c>
      <c r="V9" s="18">
        <f>S9</f>
        <v>13440</v>
      </c>
      <c r="W9" s="7">
        <v>0</v>
      </c>
      <c r="X9" s="7">
        <f t="shared" si="1"/>
        <v>13440</v>
      </c>
      <c r="Y9" s="6" t="s">
        <v>49</v>
      </c>
    </row>
    <row r="10" spans="1:25" ht="65.25" customHeight="1" x14ac:dyDescent="0.15">
      <c r="A10" s="7">
        <v>8</v>
      </c>
      <c r="B10" s="6" t="s">
        <v>50</v>
      </c>
      <c r="C10" s="6" t="s">
        <v>51</v>
      </c>
      <c r="D10" s="6" t="s">
        <v>101</v>
      </c>
      <c r="E10" s="6" t="s">
        <v>52</v>
      </c>
      <c r="F10" s="6" t="s">
        <v>26</v>
      </c>
      <c r="G10" s="7">
        <v>0</v>
      </c>
      <c r="H10" s="7">
        <v>800</v>
      </c>
      <c r="I10" s="7">
        <v>0</v>
      </c>
      <c r="J10" s="18">
        <v>20000</v>
      </c>
      <c r="K10" s="7">
        <v>20000</v>
      </c>
      <c r="L10" s="18">
        <v>25</v>
      </c>
      <c r="M10" s="19" t="s">
        <v>86</v>
      </c>
      <c r="N10" s="18">
        <v>20000</v>
      </c>
      <c r="O10" s="19" t="s">
        <v>86</v>
      </c>
      <c r="P10" s="19" t="s">
        <v>86</v>
      </c>
      <c r="Q10" s="19" t="s">
        <v>86</v>
      </c>
      <c r="R10" s="19" t="s">
        <v>86</v>
      </c>
      <c r="S10" s="19">
        <f>N10*0.4</f>
        <v>8000</v>
      </c>
      <c r="T10" s="19" t="s">
        <v>86</v>
      </c>
      <c r="U10" s="19" t="s">
        <v>86</v>
      </c>
      <c r="V10" s="18">
        <v>8000</v>
      </c>
      <c r="W10" s="7">
        <v>0</v>
      </c>
      <c r="X10" s="7">
        <f t="shared" si="1"/>
        <v>8000</v>
      </c>
      <c r="Y10" s="6"/>
    </row>
    <row r="11" spans="1:25" ht="59.1" customHeight="1" x14ac:dyDescent="0.15">
      <c r="A11" s="7">
        <v>9</v>
      </c>
      <c r="B11" s="6" t="s">
        <v>53</v>
      </c>
      <c r="C11" s="6" t="s">
        <v>54</v>
      </c>
      <c r="D11" s="6" t="s">
        <v>102</v>
      </c>
      <c r="E11" s="6" t="s">
        <v>55</v>
      </c>
      <c r="F11" s="6" t="s">
        <v>26</v>
      </c>
      <c r="G11" s="7">
        <v>0</v>
      </c>
      <c r="H11" s="7">
        <v>400</v>
      </c>
      <c r="I11" s="7">
        <v>0</v>
      </c>
      <c r="J11" s="18">
        <v>39300</v>
      </c>
      <c r="K11" s="7">
        <v>39300</v>
      </c>
      <c r="L11" s="18">
        <f>J11/H11</f>
        <v>98.25</v>
      </c>
      <c r="M11" s="18">
        <v>50</v>
      </c>
      <c r="N11" s="18">
        <f>M11*H11</f>
        <v>20000</v>
      </c>
      <c r="O11" s="19" t="s">
        <v>86</v>
      </c>
      <c r="P11" s="19" t="s">
        <v>86</v>
      </c>
      <c r="Q11" s="19" t="s">
        <v>86</v>
      </c>
      <c r="R11" s="19" t="s">
        <v>86</v>
      </c>
      <c r="S11" s="19">
        <f>N11*0.4</f>
        <v>8000</v>
      </c>
      <c r="T11" s="19" t="s">
        <v>86</v>
      </c>
      <c r="U11" s="19" t="s">
        <v>86</v>
      </c>
      <c r="V11" s="18">
        <v>8000</v>
      </c>
      <c r="W11" s="7">
        <v>0</v>
      </c>
      <c r="X11" s="7">
        <f t="shared" si="1"/>
        <v>8000</v>
      </c>
      <c r="Y11" s="9" t="s">
        <v>56</v>
      </c>
    </row>
    <row r="12" spans="1:25" ht="68.25" customHeight="1" x14ac:dyDescent="0.15">
      <c r="A12" s="7">
        <v>10</v>
      </c>
      <c r="B12" s="6" t="s">
        <v>57</v>
      </c>
      <c r="C12" s="6" t="s">
        <v>58</v>
      </c>
      <c r="D12" s="6" t="s">
        <v>103</v>
      </c>
      <c r="E12" s="6" t="s">
        <v>59</v>
      </c>
      <c r="F12" s="6" t="s">
        <v>60</v>
      </c>
      <c r="G12" s="7">
        <v>1152</v>
      </c>
      <c r="H12" s="7">
        <v>0</v>
      </c>
      <c r="I12" s="7">
        <v>0</v>
      </c>
      <c r="J12" s="18">
        <v>149760</v>
      </c>
      <c r="K12" s="18">
        <v>149760</v>
      </c>
      <c r="L12" s="18">
        <v>130</v>
      </c>
      <c r="M12" s="19" t="s">
        <v>86</v>
      </c>
      <c r="N12" s="18">
        <f>L12*G12</f>
        <v>149760</v>
      </c>
      <c r="O12" s="19" t="s">
        <v>86</v>
      </c>
      <c r="P12" s="19" t="s">
        <v>86</v>
      </c>
      <c r="Q12" s="19" t="s">
        <v>86</v>
      </c>
      <c r="R12" s="19" t="s">
        <v>86</v>
      </c>
      <c r="S12" s="19">
        <f>N12*0.4</f>
        <v>59904</v>
      </c>
      <c r="T12" s="19" t="s">
        <v>86</v>
      </c>
      <c r="U12" s="19" t="s">
        <v>86</v>
      </c>
      <c r="V12" s="18">
        <f>S12</f>
        <v>59904</v>
      </c>
      <c r="W12" s="7">
        <v>0</v>
      </c>
      <c r="X12" s="10">
        <f t="shared" si="1"/>
        <v>59904</v>
      </c>
      <c r="Y12" s="6"/>
    </row>
    <row r="13" spans="1:25" ht="92.1" customHeight="1" x14ac:dyDescent="0.15">
      <c r="A13" s="7">
        <v>11</v>
      </c>
      <c r="B13" s="9" t="s">
        <v>61</v>
      </c>
      <c r="C13" s="9" t="s">
        <v>62</v>
      </c>
      <c r="D13" s="12" t="s">
        <v>104</v>
      </c>
      <c r="E13" s="8" t="s">
        <v>63</v>
      </c>
      <c r="F13" s="8" t="s">
        <v>64</v>
      </c>
      <c r="G13" s="11">
        <v>836</v>
      </c>
      <c r="H13" s="11">
        <v>0</v>
      </c>
      <c r="I13" s="11">
        <v>132</v>
      </c>
      <c r="J13" s="21">
        <v>189107</v>
      </c>
      <c r="K13" s="11">
        <v>108680</v>
      </c>
      <c r="L13" s="21">
        <v>130</v>
      </c>
      <c r="M13" s="19" t="s">
        <v>86</v>
      </c>
      <c r="N13" s="21">
        <f>G13*L13</f>
        <v>108680</v>
      </c>
      <c r="O13" s="22">
        <v>21178</v>
      </c>
      <c r="P13" s="22">
        <f>R13/I13</f>
        <v>160.43939393939394</v>
      </c>
      <c r="Q13" s="19" t="s">
        <v>86</v>
      </c>
      <c r="R13" s="22">
        <v>21178</v>
      </c>
      <c r="S13" s="22">
        <f>R13*0.4</f>
        <v>8471.2000000000007</v>
      </c>
      <c r="T13" s="21">
        <v>59249</v>
      </c>
      <c r="U13" s="21">
        <f>T13*40%</f>
        <v>23699.600000000002</v>
      </c>
      <c r="V13" s="21">
        <f>(N13+R13+T13)*0.4</f>
        <v>75642.8</v>
      </c>
      <c r="W13" s="21">
        <v>30000</v>
      </c>
      <c r="X13" s="11">
        <f t="shared" si="1"/>
        <v>45642.8</v>
      </c>
      <c r="Y13" s="8" t="s">
        <v>65</v>
      </c>
    </row>
    <row r="14" spans="1:25" ht="65.25" customHeight="1" x14ac:dyDescent="0.15">
      <c r="A14" s="7">
        <v>12</v>
      </c>
      <c r="B14" s="6" t="s">
        <v>66</v>
      </c>
      <c r="C14" s="6" t="s">
        <v>67</v>
      </c>
      <c r="D14" s="6" t="s">
        <v>105</v>
      </c>
      <c r="E14" s="9" t="s">
        <v>68</v>
      </c>
      <c r="F14" s="9" t="s">
        <v>21</v>
      </c>
      <c r="G14" s="10">
        <v>1152</v>
      </c>
      <c r="H14" s="10">
        <v>0</v>
      </c>
      <c r="I14" s="10">
        <v>0</v>
      </c>
      <c r="J14" s="20">
        <v>164280</v>
      </c>
      <c r="K14" s="7">
        <v>149760</v>
      </c>
      <c r="L14" s="18">
        <v>130</v>
      </c>
      <c r="M14" s="19" t="s">
        <v>86</v>
      </c>
      <c r="N14" s="18">
        <v>149760</v>
      </c>
      <c r="O14" s="19" t="s">
        <v>86</v>
      </c>
      <c r="P14" s="19" t="s">
        <v>86</v>
      </c>
      <c r="Q14" s="19" t="s">
        <v>86</v>
      </c>
      <c r="R14" s="19" t="s">
        <v>86</v>
      </c>
      <c r="S14" s="19">
        <f>N14*0.4</f>
        <v>59904</v>
      </c>
      <c r="T14" s="18">
        <f>J14-K14</f>
        <v>14520</v>
      </c>
      <c r="U14" s="18">
        <f>T14*0.4</f>
        <v>5808</v>
      </c>
      <c r="V14" s="18">
        <v>65712</v>
      </c>
      <c r="W14" s="18">
        <v>25000</v>
      </c>
      <c r="X14" s="7">
        <f t="shared" si="1"/>
        <v>40712</v>
      </c>
      <c r="Y14" s="6" t="s">
        <v>69</v>
      </c>
    </row>
    <row r="15" spans="1:25" s="1" customFormat="1" ht="69.95" customHeight="1" x14ac:dyDescent="0.15">
      <c r="A15" s="7">
        <v>13</v>
      </c>
      <c r="B15" s="8" t="s">
        <v>70</v>
      </c>
      <c r="C15" s="8" t="s">
        <v>71</v>
      </c>
      <c r="D15" s="8" t="s">
        <v>106</v>
      </c>
      <c r="E15" s="8" t="s">
        <v>72</v>
      </c>
      <c r="F15" s="8" t="s">
        <v>73</v>
      </c>
      <c r="G15" s="11">
        <v>3840</v>
      </c>
      <c r="H15" s="11">
        <v>4736</v>
      </c>
      <c r="I15" s="11">
        <v>0</v>
      </c>
      <c r="J15" s="21">
        <v>759998</v>
      </c>
      <c r="K15" s="21">
        <v>759998</v>
      </c>
      <c r="L15" s="19" t="s">
        <v>86</v>
      </c>
      <c r="M15" s="19" t="s">
        <v>86</v>
      </c>
      <c r="N15" s="21">
        <v>755262</v>
      </c>
      <c r="O15" s="19" t="s">
        <v>86</v>
      </c>
      <c r="P15" s="19" t="s">
        <v>86</v>
      </c>
      <c r="Q15" s="19" t="s">
        <v>86</v>
      </c>
      <c r="R15" s="19" t="s">
        <v>86</v>
      </c>
      <c r="S15" s="22">
        <f>N15*0.4</f>
        <v>302104.8</v>
      </c>
      <c r="T15" s="19" t="s">
        <v>86</v>
      </c>
      <c r="U15" s="19" t="s">
        <v>86</v>
      </c>
      <c r="V15" s="22">
        <f>S15</f>
        <v>302104.8</v>
      </c>
      <c r="W15" s="21">
        <v>150000</v>
      </c>
      <c r="X15" s="11">
        <f t="shared" si="1"/>
        <v>152104.79999999999</v>
      </c>
      <c r="Y15" s="8" t="s">
        <v>88</v>
      </c>
    </row>
    <row r="16" spans="1:25" ht="93" customHeight="1" x14ac:dyDescent="0.15">
      <c r="A16" s="13">
        <v>14</v>
      </c>
      <c r="B16" s="14" t="s">
        <v>74</v>
      </c>
      <c r="C16" s="14" t="s">
        <v>75</v>
      </c>
      <c r="D16" s="14" t="s">
        <v>107</v>
      </c>
      <c r="E16" s="14" t="s">
        <v>76</v>
      </c>
      <c r="F16" s="14" t="s">
        <v>77</v>
      </c>
      <c r="G16" s="13">
        <v>11680</v>
      </c>
      <c r="H16" s="13">
        <v>320</v>
      </c>
      <c r="I16" s="13">
        <v>1060</v>
      </c>
      <c r="J16" s="23">
        <v>2780300</v>
      </c>
      <c r="K16" s="13">
        <v>1880000</v>
      </c>
      <c r="L16" s="24" t="s">
        <v>86</v>
      </c>
      <c r="M16" s="24" t="s">
        <v>86</v>
      </c>
      <c r="N16" s="23">
        <v>1868000</v>
      </c>
      <c r="O16" s="24">
        <v>381600</v>
      </c>
      <c r="P16" s="24">
        <v>360</v>
      </c>
      <c r="Q16" s="24" t="s">
        <v>86</v>
      </c>
      <c r="R16" s="24">
        <v>381600</v>
      </c>
      <c r="S16" s="24">
        <f>(N16+R16)*0.4</f>
        <v>899840</v>
      </c>
      <c r="T16" s="23">
        <f>J16-K16-O16</f>
        <v>518700</v>
      </c>
      <c r="U16" s="23">
        <f>T16*40%</f>
        <v>207480</v>
      </c>
      <c r="V16" s="23">
        <f>U16+S16</f>
        <v>1107320</v>
      </c>
      <c r="W16" s="13">
        <v>360000</v>
      </c>
      <c r="X16" s="13">
        <f t="shared" si="1"/>
        <v>747320</v>
      </c>
      <c r="Y16" s="14" t="s">
        <v>89</v>
      </c>
    </row>
    <row r="17" spans="1:25" s="2" customFormat="1" ht="93" customHeight="1" x14ac:dyDescent="0.15">
      <c r="A17" s="7">
        <v>15</v>
      </c>
      <c r="B17" s="15" t="s">
        <v>90</v>
      </c>
      <c r="C17" s="15" t="s">
        <v>91</v>
      </c>
      <c r="D17" s="15" t="s">
        <v>108</v>
      </c>
      <c r="E17" s="15" t="s">
        <v>92</v>
      </c>
      <c r="F17" s="15" t="s">
        <v>64</v>
      </c>
      <c r="G17" s="7">
        <v>2112</v>
      </c>
      <c r="H17" s="7">
        <v>0</v>
      </c>
      <c r="I17" s="7">
        <v>235</v>
      </c>
      <c r="J17" s="7">
        <v>496915</v>
      </c>
      <c r="K17" s="7">
        <v>274560</v>
      </c>
      <c r="L17" s="7">
        <v>130</v>
      </c>
      <c r="M17" s="19" t="s">
        <v>86</v>
      </c>
      <c r="N17" s="7">
        <v>274560</v>
      </c>
      <c r="O17" s="7">
        <v>34075</v>
      </c>
      <c r="P17" s="7">
        <v>145</v>
      </c>
      <c r="Q17" s="19" t="s">
        <v>86</v>
      </c>
      <c r="R17" s="7">
        <v>34075</v>
      </c>
      <c r="S17" s="28">
        <f>(N17+R17)*0.4</f>
        <v>123454</v>
      </c>
      <c r="T17" s="28">
        <f>J17-K17-R17</f>
        <v>188280</v>
      </c>
      <c r="U17" s="18">
        <f>T17*0.4</f>
        <v>75312</v>
      </c>
      <c r="V17" s="18">
        <f>U17+S17</f>
        <v>198766</v>
      </c>
      <c r="W17" s="7">
        <v>0</v>
      </c>
      <c r="X17" s="7">
        <f t="shared" si="1"/>
        <v>198766</v>
      </c>
      <c r="Y17" s="6" t="s">
        <v>93</v>
      </c>
    </row>
  </sheetData>
  <mergeCells count="1">
    <mergeCell ref="A1:Y1"/>
  </mergeCells>
  <phoneticPr fontId="7" type="noConversion"/>
  <pageMargins left="0.16944444444444401" right="0.118055555555556" top="0.36944444444444402" bottom="0.196527777777778" header="0.511811023622047" footer="0.23622047244094499"/>
  <pageSetup paperSize="9" scale="80" orientation="landscape"/>
  <ignoredErrors>
    <ignoredError sqref="S7:S8 S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 (2)</vt:lpstr>
      <vt:lpstr>'Sheet1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cp:lastPrinted>2025-04-23T01:25:00Z</cp:lastPrinted>
  <dcterms:created xsi:type="dcterms:W3CDTF">2024-12-25T06:02:00Z</dcterms:created>
  <dcterms:modified xsi:type="dcterms:W3CDTF">2025-05-20T01:14:24Z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ED095441C3B3441494F24C966AB3F616_11</vt:lpwstr>
  </property>
  <property fmtid="{D5CDD505-2E9C-101B-9397-08002B2CF9AE}" pid="3" name="KSOProductBuildVer">
    <vt:lpwstr>2052-12.1.0.20784</vt:lpwstr>
  </property>
</Properties>
</file>