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 tabRatio="922" firstSheet="9" activeTab="10"/>
  </bookViews>
  <sheets>
    <sheet name="360QexF" sheetId="4" state="hidden" r:id="rId1"/>
    <sheet name="表1一般公共预算收入预算表" sheetId="38" r:id="rId2"/>
    <sheet name="表2一般公共预算支出预算表" sheetId="24" r:id="rId3"/>
    <sheet name="表3一般公共预算本级支出预算表" sheetId="44" r:id="rId4"/>
    <sheet name="Sheet1" sheetId="45" state="hidden" r:id="rId5"/>
    <sheet name="表4一般公共预算基本支出预算表" sheetId="23" r:id="rId6"/>
    <sheet name="表5一般公共预算税收返还和转移支付预算" sheetId="25" r:id="rId7"/>
    <sheet name="表6地方政府一般债务限额和余额情况表" sheetId="34" r:id="rId8"/>
    <sheet name="表7一般公共预算“三公”经费预算表" sheetId="43" r:id="rId9"/>
    <sheet name="表8政府性基金收入预算表" sheetId="20" r:id="rId10"/>
    <sheet name="表9政府性基金支出预算表" sheetId="27" r:id="rId11"/>
    <sheet name="表10政府性基金转移支付预算分项目表" sheetId="29" r:id="rId12"/>
    <sheet name="表11政府性基金转移支付预算分地区表" sheetId="30" r:id="rId13"/>
    <sheet name="表12地方政府专项债务限额和余额情况 表" sheetId="36" r:id="rId14"/>
    <sheet name="表13国有资本经营收入预算表" sheetId="19" r:id="rId15"/>
    <sheet name="表14国有资本经营支出预算表" sheetId="31" r:id="rId16"/>
    <sheet name="表15社会保险基金收入预算表" sheetId="40" r:id="rId17"/>
    <sheet name="表16社会保险基金支出预算表 " sheetId="41" r:id="rId18"/>
  </sheets>
  <externalReferences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</externalReferences>
  <definedNames>
    <definedName name="_xlnm._FilterDatabase" localSheetId="3" hidden="1">表3一般公共预算本级支出预算表!$A$4:$K$1333</definedName>
    <definedName name="s">#REF!</definedName>
    <definedName name="a">#REF!</definedName>
    <definedName name="m00">#REF!</definedName>
    <definedName name="_1db2_">'[1]综合成本分析01.01-0205'!$A$3:$K$57</definedName>
    <definedName name="_2db3_">'[1]FY02'!$A$1:$I$31</definedName>
    <definedName name="_6_其他">#REF!</definedName>
    <definedName name="________db2">'[1]综合成本分析01.01-0205'!$A$3:$K$57</definedName>
    <definedName name="_____db3">'[1]FY02'!$A$1:$I$31</definedName>
    <definedName name="_xlnm.Print_Titles" hidden="1">#N/A</definedName>
    <definedName name="_">#REF!</definedName>
    <definedName name="________db3">'[2]FY02'!$A$1:$I$31</definedName>
    <definedName name="_______db3">'[2]FY02'!$A$1:$I$31</definedName>
    <definedName name="______db3">'[2]FY02'!$A$1:$I$31</definedName>
    <definedName name="_____kk2">#REF!</definedName>
    <definedName name="_____kk3">#REF!</definedName>
    <definedName name="_____km1">'[3]合并抵销或调整分录（1）'!$C$2:$C$260</definedName>
    <definedName name="_____PA7">'[4]SW-TEO'!#REF!</definedName>
    <definedName name="_____PA8">'[4]SW-TEO'!#REF!</definedName>
    <definedName name="_____PD1">'[4]SW-TEO'!#REF!</definedName>
    <definedName name="_____PE12">'[4]SW-TEO'!#REF!</definedName>
    <definedName name="_____PE13">'[4]SW-TEO'!#REF!</definedName>
    <definedName name="_____PE6">'[4]SW-TEO'!#REF!</definedName>
    <definedName name="_____PE7">'[4]SW-TEO'!#REF!</definedName>
    <definedName name="_____PE8">'[4]SW-TEO'!#REF!</definedName>
    <definedName name="_____PE9">'[4]SW-TEO'!#REF!</definedName>
    <definedName name="_____PH1">'[4]SW-TEO'!#REF!</definedName>
    <definedName name="_____PI1">'[4]SW-TEO'!#REF!</definedName>
    <definedName name="_____PK1">'[4]SW-TEO'!#REF!</definedName>
    <definedName name="_____PK3">'[4]SW-TEO'!#REF!</definedName>
    <definedName name="_____YA002">'[5]T02'!$E$9</definedName>
    <definedName name="_____YA008">'[5]T02'!$E$23</definedName>
    <definedName name="_____YA009">'[5]T02'!$E$24</definedName>
    <definedName name="_____YA015">'[5]T02'!$E$33</definedName>
    <definedName name="_____YA020">'[5]T02'!$E$40</definedName>
    <definedName name="_____YA024">'[5]T02'!$E$44</definedName>
    <definedName name="_____YA028">'[5]T02'!$E$49</definedName>
    <definedName name="_____YA035">'[5]T02'!$E$56</definedName>
    <definedName name="_____YA045">'[5]T02'!$E$62</definedName>
    <definedName name="_____YC001">'[5]T02'!$E$45</definedName>
    <definedName name="_____YC101">'[5]T02'!$E$48</definedName>
    <definedName name="_____YE208">'[5]T02'!$E$63</definedName>
    <definedName name="_____YE210">'[5]T02'!$E$64</definedName>
    <definedName name="_____YE215">'[5]T02'!$E$65</definedName>
    <definedName name="____db2">'[2]综合成本分析01.01-0205'!$A$3:$K$57</definedName>
    <definedName name="____kk2">#REF!</definedName>
    <definedName name="____kk3">#REF!</definedName>
    <definedName name="____km1">'[3]合并抵销或调整分录（1）'!$C$2:$C$260</definedName>
    <definedName name="____PA7">'[4]SW-TEO'!#REF!</definedName>
    <definedName name="____PA8">'[4]SW-TEO'!#REF!</definedName>
    <definedName name="____PD1">'[4]SW-TEO'!#REF!</definedName>
    <definedName name="____PE12">'[4]SW-TEO'!#REF!</definedName>
    <definedName name="____PE13">'[4]SW-TEO'!#REF!</definedName>
    <definedName name="____PE6">'[4]SW-TEO'!#REF!</definedName>
    <definedName name="____PE7">'[4]SW-TEO'!#REF!</definedName>
    <definedName name="____PE8">'[4]SW-TEO'!#REF!</definedName>
    <definedName name="____PE9">'[4]SW-TEO'!#REF!</definedName>
    <definedName name="____PH1">'[4]SW-TEO'!#REF!</definedName>
    <definedName name="____PI1">'[4]SW-TEO'!#REF!</definedName>
    <definedName name="____PK1">'[4]SW-TEO'!#REF!</definedName>
    <definedName name="____PK3">'[4]SW-TEO'!#REF!</definedName>
    <definedName name="____YA002">'[5]T02'!$E$9</definedName>
    <definedName name="____YA008">'[5]T02'!$E$23</definedName>
    <definedName name="____YA009">'[5]T02'!$E$24</definedName>
    <definedName name="____YA015">'[5]T02'!$E$33</definedName>
    <definedName name="____YA020">'[5]T02'!$E$40</definedName>
    <definedName name="____YA024">'[5]T02'!$E$44</definedName>
    <definedName name="____YA028">'[5]T02'!$E$49</definedName>
    <definedName name="____YA035">'[5]T02'!$E$56</definedName>
    <definedName name="____YA045">'[5]T02'!$E$62</definedName>
    <definedName name="____YC001">'[5]T02'!$E$45</definedName>
    <definedName name="____YC101">'[5]T02'!$E$48</definedName>
    <definedName name="____YE208">'[5]T02'!$E$63</definedName>
    <definedName name="____YE210">'[5]T02'!$E$64</definedName>
    <definedName name="____YE215">'[5]T02'!$E$65</definedName>
    <definedName name="___db2">'[2]综合成本分析01.01-0205'!$A$3:$K$57</definedName>
    <definedName name="___kk2">#REF!</definedName>
    <definedName name="___kk3">#REF!</definedName>
    <definedName name="___km1">'[3]合并抵销或调整分录（1）'!$C$2:$C$260</definedName>
    <definedName name="___PA7">'[4]SW-TEO'!#REF!</definedName>
    <definedName name="___PA8">'[4]SW-TEO'!#REF!</definedName>
    <definedName name="___PD1">'[4]SW-TEO'!#REF!</definedName>
    <definedName name="___PE12">'[4]SW-TEO'!#REF!</definedName>
    <definedName name="___PE13">'[4]SW-TEO'!#REF!</definedName>
    <definedName name="___PE6">'[4]SW-TEO'!#REF!</definedName>
    <definedName name="___PE7">'[4]SW-TEO'!#REF!</definedName>
    <definedName name="___PE8">'[4]SW-TEO'!#REF!</definedName>
    <definedName name="___PE9">'[4]SW-TEO'!#REF!</definedName>
    <definedName name="___PH1">'[4]SW-TEO'!#REF!</definedName>
    <definedName name="___PI1">'[4]SW-TEO'!#REF!</definedName>
    <definedName name="___PK1">'[4]SW-TEO'!#REF!</definedName>
    <definedName name="___PK3">'[4]SW-TEO'!#REF!</definedName>
    <definedName name="___YA002">'[5]T02'!$E$9</definedName>
    <definedName name="___YA008">'[5]T02'!$E$23</definedName>
    <definedName name="___YA009">'[5]T02'!$E$24</definedName>
    <definedName name="___YA015">'[5]T02'!$E$33</definedName>
    <definedName name="___YA020">'[5]T02'!$E$40</definedName>
    <definedName name="___YA024">'[5]T02'!$E$44</definedName>
    <definedName name="___YA028">'[5]T02'!$E$49</definedName>
    <definedName name="___YA035">'[5]T02'!$E$56</definedName>
    <definedName name="___YA045">'[5]T02'!$E$62</definedName>
    <definedName name="___YC001">'[5]T02'!$E$45</definedName>
    <definedName name="___YC101">'[5]T02'!$E$48</definedName>
    <definedName name="___YE208">'[5]T02'!$E$63</definedName>
    <definedName name="___YE210">'[5]T02'!$E$64</definedName>
    <definedName name="___YE215">'[5]T02'!$E$65</definedName>
    <definedName name="__db2">'[2]综合成本分析01.01-0205'!$A$3:$K$57</definedName>
    <definedName name="__kk2">#REF!</definedName>
    <definedName name="__kk3">#REF!</definedName>
    <definedName name="__km1">'[3]合并抵销或调整分录（1）'!$C$2:$C$260</definedName>
    <definedName name="__PA7">'[4]SW-TEO'!#REF!</definedName>
    <definedName name="__PA8">'[4]SW-TEO'!#REF!</definedName>
    <definedName name="__PD1">'[4]SW-TEO'!#REF!</definedName>
    <definedName name="__PE12">'[4]SW-TEO'!#REF!</definedName>
    <definedName name="__PE13">'[4]SW-TEO'!#REF!</definedName>
    <definedName name="__PE6">'[4]SW-TEO'!#REF!</definedName>
    <definedName name="__PE7">'[4]SW-TEO'!#REF!</definedName>
    <definedName name="__PE8">'[4]SW-TEO'!#REF!</definedName>
    <definedName name="__PE9">'[4]SW-TEO'!#REF!</definedName>
    <definedName name="__PH1">'[4]SW-TEO'!#REF!</definedName>
    <definedName name="__PI1">'[4]SW-TEO'!#REF!</definedName>
    <definedName name="__PK1">'[4]SW-TEO'!#REF!</definedName>
    <definedName name="__PK3">'[4]SW-TEO'!#REF!</definedName>
    <definedName name="__YA002">'[5]T02'!$E$9</definedName>
    <definedName name="__YA008">'[5]T02'!$E$23</definedName>
    <definedName name="__YA009">'[5]T02'!$E$24</definedName>
    <definedName name="__YA015">'[5]T02'!$E$33</definedName>
    <definedName name="__YA020">'[5]T02'!$E$40</definedName>
    <definedName name="__YA024">'[5]T02'!$E$44</definedName>
    <definedName name="__YA028">'[5]T02'!$E$49</definedName>
    <definedName name="__YA035">'[5]T02'!$E$56</definedName>
    <definedName name="__YA045">'[5]T02'!$E$62</definedName>
    <definedName name="__YC001">'[5]T02'!$E$45</definedName>
    <definedName name="__YC101">'[5]T02'!$E$48</definedName>
    <definedName name="__YE208">'[5]T02'!$E$63</definedName>
    <definedName name="__YE210">'[5]T02'!$E$64</definedName>
    <definedName name="__YE215">'[5]T02'!$E$65</definedName>
    <definedName name="_1">#REF!</definedName>
    <definedName name="_121">#REF!</definedName>
    <definedName name="_13101">#REF!</definedName>
    <definedName name="_13102">#REF!</definedName>
    <definedName name="_133">#REF!</definedName>
    <definedName name="_13302">#REF!</definedName>
    <definedName name="_13398">#REF!</definedName>
    <definedName name="_144">#REF!</definedName>
    <definedName name="_1501">#REF!</definedName>
    <definedName name="_15102">#REF!</definedName>
    <definedName name="_15202">#REF!</definedName>
    <definedName name="_18101">#REF!</definedName>
    <definedName name="_18102">#REF!</definedName>
    <definedName name="_18198">#REF!</definedName>
    <definedName name="_2">#REF!</definedName>
    <definedName name="_21114">#REF!</definedName>
    <definedName name="_3db2_">'[2]综合成本分析01.01-0205'!$A$3:$K$57</definedName>
    <definedName name="_6db3_">'[2]FY02'!$A$1:$I$31</definedName>
    <definedName name="_999年12月31日股份应收帐款.dbf">#REF!</definedName>
    <definedName name="_db2">'[2]综合成本分析01.01-0205'!$A$3:$K$57</definedName>
    <definedName name="_db3">'[2]FY02'!$A$1:$I$31</definedName>
    <definedName name="_Fill" hidden="1">[7]eqpmad2!#REF!</definedName>
    <definedName name="_Key1" hidden="1">#REF!</definedName>
    <definedName name="_kk2">#REF!</definedName>
    <definedName name="_kk3">#REF!</definedName>
    <definedName name="_km1">'[3]合并抵销或调整分录（1）'!$C$2:$C$260</definedName>
    <definedName name="_Order1" hidden="1">255</definedName>
    <definedName name="_Order2" hidden="1">255</definedName>
    <definedName name="_PA7">'[4]SW-TEO'!#REF!</definedName>
    <definedName name="_PA8">'[4]SW-TEO'!#REF!</definedName>
    <definedName name="_PD1">'[4]SW-TEO'!#REF!</definedName>
    <definedName name="_PE12">'[4]SW-TEO'!#REF!</definedName>
    <definedName name="_PE13">'[4]SW-TEO'!#REF!</definedName>
    <definedName name="_PE6">'[4]SW-TEO'!#REF!</definedName>
    <definedName name="_PE7">'[4]SW-TEO'!#REF!</definedName>
    <definedName name="_PE8">'[4]SW-TEO'!#REF!</definedName>
    <definedName name="_PE9">'[4]SW-TEO'!#REF!</definedName>
    <definedName name="_PH1">'[4]SW-TEO'!#REF!</definedName>
    <definedName name="_PI1">'[4]SW-TEO'!#REF!</definedName>
    <definedName name="_PK1">'[4]SW-TEO'!#REF!</definedName>
    <definedName name="_PK3">'[4]SW-TEO'!#REF!</definedName>
    <definedName name="_Sort" hidden="1">#REF!</definedName>
    <definedName name="_YA002">'[5]T02'!$E$9</definedName>
    <definedName name="_YA008">'[5]T02'!$E$23</definedName>
    <definedName name="_YA009">'[5]T02'!$E$24</definedName>
    <definedName name="_YA015">'[5]T02'!$E$33</definedName>
    <definedName name="_YA020">'[5]T02'!$E$40</definedName>
    <definedName name="_YA024">'[5]T02'!$E$44</definedName>
    <definedName name="_YA028">'[5]T02'!$E$49</definedName>
    <definedName name="_YA035">'[5]T02'!$E$56</definedName>
    <definedName name="_YA045">'[5]T02'!$E$62</definedName>
    <definedName name="_YC001">'[5]T02'!$E$45</definedName>
    <definedName name="_YC101">'[5]T02'!$E$48</definedName>
    <definedName name="_YE208">'[5]T02'!$E$63</definedName>
    <definedName name="_YE210">'[5]T02'!$E$64</definedName>
    <definedName name="_YE215">'[5]T02'!$E$65</definedName>
    <definedName name="aa">'[8]江苏苏州本部（中央）'!$C$39</definedName>
    <definedName name="AAA">[9]数字视频并帐!$A$1:$D$25</definedName>
    <definedName name="after_tax">#REF!</definedName>
    <definedName name="aiu_bottom">'[10]Financ. Overview'!#REF!</definedName>
    <definedName name="AP">#REF!</definedName>
    <definedName name="as">#N/A</definedName>
    <definedName name="AS2DocOpenMode" hidden="1">"AS2DocumentEdit"</definedName>
    <definedName name="az">#REF!</definedName>
    <definedName name="AZX">#REF!</definedName>
    <definedName name="Back">[11]信息技术资本性支出!$D$77:$D$78</definedName>
    <definedName name="bb">#REF!</definedName>
    <definedName name="before_tax">#REF!</definedName>
    <definedName name="BF">#REF!</definedName>
    <definedName name="c1.dbf">#REF!</definedName>
    <definedName name="cb.dbf">#REF!</definedName>
    <definedName name="ccc">#REF!</definedName>
    <definedName name="cccc">#REF!</definedName>
    <definedName name="chengbenfu.dbf">#REF!</definedName>
    <definedName name="Cop">[11]信息技术资本性支出!$D$62:$D$64</definedName>
    <definedName name="csb">#REF!</definedName>
    <definedName name="current_asset">#REF!</definedName>
    <definedName name="data">#REF!</definedName>
    <definedName name="Database" hidden="1">#REF!</definedName>
    <definedName name="database2">#REF!</definedName>
    <definedName name="database3">#REF!</definedName>
    <definedName name="dd">#REF!</definedName>
    <definedName name="dff">#REF!</definedName>
    <definedName name="dfrg">#REF!</definedName>
    <definedName name="DG">#REF!</definedName>
    <definedName name="DM">#REF!</definedName>
    <definedName name="dss" hidden="1">#REF!</definedName>
    <definedName name="E206.">#REF!</definedName>
    <definedName name="ee">#REF!</definedName>
    <definedName name="eee">#REF!</definedName>
    <definedName name="ff">#REF!</definedName>
    <definedName name="fff">#REF!</definedName>
    <definedName name="Fixed_assests">#REF!</definedName>
    <definedName name="FRC">[12]Main!$C$9</definedName>
    <definedName name="gg">#REF!</definedName>
    <definedName name="gxxe2003">'[13]P1012001'!$A$6:$E$117</definedName>
    <definedName name="gxxe20032">'[13]P1012001'!$A$6:$E$117</definedName>
    <definedName name="hdiaodsadas">#REF!</definedName>
    <definedName name="hh">#REF!</definedName>
    <definedName name="hhhh">#REF!</definedName>
    <definedName name="hostfee">'[10]Financ. Overview'!$H$12</definedName>
    <definedName name="hraiu_bottom">'[10]Financ. Overview'!#REF!</definedName>
    <definedName name="hvac">'[10]Financ. Overview'!#REF!</definedName>
    <definedName name="HWSheet">1</definedName>
    <definedName name="ii">#REF!</definedName>
    <definedName name="IL">#REF!</definedName>
    <definedName name="Inf">[11]信息技术资本性支出!$D$83:$D$87</definedName>
    <definedName name="jj">#REF!</definedName>
    <definedName name="kk">#REF!</definedName>
    <definedName name="_________kk2">#REF!</definedName>
    <definedName name="_________kk3">#REF!</definedName>
    <definedName name="kkkk">#REF!</definedName>
    <definedName name="_________km1">'[3]合并抵销或调整分录（1）'!$C$2:$C$260</definedName>
    <definedName name="KW">[14]Erection!#REF!</definedName>
    <definedName name="Long_term_investment">#REF!</definedName>
    <definedName name="mm">#NAME?</definedName>
    <definedName name="MR">#REF!</definedName>
    <definedName name="NK">#REF!</definedName>
    <definedName name="NN">#REF!</definedName>
    <definedName name="NONECAS">#REF!</definedName>
    <definedName name="Null">[11]信息技术资本性支出!$D$60</definedName>
    <definedName name="OS">[16]Open!#REF!</definedName>
    <definedName name="Other_assets">#REF!</definedName>
    <definedName name="owners_equity">#REF!</definedName>
    <definedName name="_________PA7">'[4]SW-TEO'!#REF!</definedName>
    <definedName name="_________PA8">'[4]SW-TEO'!#REF!</definedName>
    <definedName name="_________PD1">'[4]SW-TEO'!#REF!</definedName>
    <definedName name="_________PE12">'[4]SW-TEO'!#REF!</definedName>
    <definedName name="_________PE13">'[4]SW-TEO'!#REF!</definedName>
    <definedName name="_________PE6">'[4]SW-TEO'!#REF!</definedName>
    <definedName name="_________PE7">'[4]SW-TEO'!#REF!</definedName>
    <definedName name="_________PE8">'[4]SW-TEO'!#REF!</definedName>
    <definedName name="_________PE9">'[4]SW-TEO'!#REF!</definedName>
    <definedName name="Per">[11]信息技术资本性支出!$D$68:$D$71</definedName>
    <definedName name="_________PH1">'[4]SW-TEO'!#REF!</definedName>
    <definedName name="_________PI1">'[4]SW-TEO'!#REF!</definedName>
    <definedName name="_________PK1">'[4]SW-TEO'!#REF!</definedName>
    <definedName name="_________PK3">'[4]SW-TEO'!#REF!</definedName>
    <definedName name="pp">#REF!</definedName>
    <definedName name="pr_toolbox">[10]Toolbox!$A$3:$I$80</definedName>
    <definedName name="Print_Area_MI">#REF!</definedName>
    <definedName name="qq">#REF!</definedName>
    <definedName name="qqqq">#REF!</definedName>
    <definedName name="rr">#REF!</definedName>
    <definedName name="rrrr">#REF!</definedName>
    <definedName name="s_c_list">[17]Toolbox!$A$7:$H$969</definedName>
    <definedName name="SCG">'[18]G.1R-Shou COP Gf'!#REF!</definedName>
    <definedName name="sdlfee">'[10]Financ. Overview'!$H$13</definedName>
    <definedName name="sfeggsafasfas">#REF!</definedName>
    <definedName name="Sheet11">#REF!</definedName>
    <definedName name="Short_term_liability">#REF!</definedName>
    <definedName name="shouru1.dbf">#REF!</definedName>
    <definedName name="solar_ratio">'[19]POWER ASSUMPTIONS'!$H$7</definedName>
    <definedName name="ss">#REF!</definedName>
    <definedName name="ss7fee">'[10]Financ. Overview'!$H$18</definedName>
    <definedName name="ssss">#REF!</definedName>
    <definedName name="subsfee">'[10]Financ. Overview'!$H$14</definedName>
    <definedName name="T04036Z">'[5]T04'!$E$42</definedName>
    <definedName name="T12007_SUM">#REF!</definedName>
    <definedName name="T12008_SUM">#REF!</definedName>
    <definedName name="T12011_SUM">#REF!</definedName>
    <definedName name="T12050_SUM">#REF!</definedName>
    <definedName name="TextRefCopy1">#REF!</definedName>
    <definedName name="TextRefCopyRangeCount" hidden="1">1</definedName>
    <definedName name="toolbox">[20]Toolbox!$C$5:$T$1578</definedName>
    <definedName name="tt">#REF!</definedName>
    <definedName name="ttt">#REF!</definedName>
    <definedName name="tttt">#REF!</definedName>
    <definedName name="UD">#REF!</definedName>
    <definedName name="UFPrn20010103130336">#REF!</definedName>
    <definedName name="UFPrn20011105150820">#REF!</definedName>
    <definedName name="UFPrn20020109154935">#REF!</definedName>
    <definedName name="UFPrn20020109162810">#REF!</definedName>
    <definedName name="UFPrn20020109162826">#REF!</definedName>
    <definedName name="UFPrn20020111124510">#REF!</definedName>
    <definedName name="UFPrn20020402144808">#REF!</definedName>
    <definedName name="UFPrn20020402144841">#REF!</definedName>
    <definedName name="UFPrn20020402144932">#REF!</definedName>
    <definedName name="UFPrn20020402145009">#REF!</definedName>
    <definedName name="UFPrn20020403125644">#REF!</definedName>
    <definedName name="UFPrn20021008134934">#REF!</definedName>
    <definedName name="UFPrn20021227160254">#REF!</definedName>
    <definedName name="UFPrn20021227161905">#REF!</definedName>
    <definedName name="UFPrn20021228105341">#REF!</definedName>
    <definedName name="UFPrn20021231153747">#REF!</definedName>
    <definedName name="UFPrn20021231153959">#REF!</definedName>
    <definedName name="UFPrn20030113152008">#REF!</definedName>
    <definedName name="UFPrn20030115152607">#REF!</definedName>
    <definedName name="UFPrn20030115152656">#REF!</definedName>
    <definedName name="UFPrn20030115152908">#REF!</definedName>
    <definedName name="UFPrn20030115152952">#REF!</definedName>
    <definedName name="UFPrn20030119152443">#REF!</definedName>
    <definedName name="UFPrn20030119152726">#REF!</definedName>
    <definedName name="UFPrn20030119153059">#REF!</definedName>
    <definedName name="UFPrn20030121151455">[21]内部往来!#REF!</definedName>
    <definedName name="UFPrn20030121151542">#REF!</definedName>
    <definedName name="UFPrn20040109171439">#REF!</definedName>
    <definedName name="UFPrn20040109172410">#REF!</definedName>
    <definedName name="UFPrn20040111104024">#REF!</definedName>
    <definedName name="UFPrn20040115171222">#REF!</definedName>
    <definedName name="UFPrn20040115171308">#REF!</definedName>
    <definedName name="UFPrn20040202094722">#REF!</definedName>
    <definedName name="UFPrn20040202095020">#REF!</definedName>
    <definedName name="UFPrn20040202095452">#REF!</definedName>
    <definedName name="UFPrn20040220172044">[22]其他利润明细!#REF!</definedName>
    <definedName name="UFPrn20040221093001">#REF!</definedName>
    <definedName name="UFPrn20040221093031">#REF!</definedName>
    <definedName name="UFPrn20040303152252">#REF!</definedName>
    <definedName name="UFPrn20040311120926">#REF!</definedName>
    <definedName name="UFPrn20040311172157">#REF!</definedName>
    <definedName name="UFPrn20040315152132">#REF!</definedName>
    <definedName name="UFPrn20040315163739">#REF!</definedName>
    <definedName name="UFPrn20040315170450">#REF!</definedName>
    <definedName name="UFPrn20040403204923">[23]数量对比!$A$1:$E$25</definedName>
    <definedName name="UFPrn20040817090340">#REF!</definedName>
    <definedName name="UFPrn20040831085047">#REF!</definedName>
    <definedName name="UFPrn20040912100543">#REF!</definedName>
    <definedName name="UFPrn20041030161322">#REF!</definedName>
    <definedName name="UFPrn20041123212744">#REF!</definedName>
    <definedName name="UFPrn20041126111508">#REF!</definedName>
    <definedName name="UFPrn20041126134435">#REF!</definedName>
    <definedName name="UFPrn20041128113442">#REF!</definedName>
    <definedName name="UFPrn20041128162815">#REF!</definedName>
    <definedName name="UFPrn20041128163326">#REF!</definedName>
    <definedName name="UFPrn20041128163449">#REF!</definedName>
    <definedName name="UFPrn20041128164154">#REF!</definedName>
    <definedName name="UFPrn20041219145313">#REF!</definedName>
    <definedName name="UFPrn20041219145413">#REF!</definedName>
    <definedName name="UFPrn20041219145458">#REF!</definedName>
    <definedName name="UFPrn20041219145539">#REF!</definedName>
    <definedName name="UFPrn20041219145624">#REF!</definedName>
    <definedName name="UFPrn20050105112035">#REF!</definedName>
    <definedName name="UFPrn20050107095110">#REF!</definedName>
    <definedName name="UFPrn20050107095219">#REF!</definedName>
    <definedName name="UFPrn20050107103205">#REF!</definedName>
    <definedName name="UFPrn20050112155740">#REF!</definedName>
    <definedName name="UFPrn20050820150507">#REF!</definedName>
    <definedName name="UFPrn20051122094548">#REF!</definedName>
    <definedName name="UFPrn20051122094820">#REF!</definedName>
    <definedName name="UFPrn20051122094926">#REF!</definedName>
    <definedName name="UFPrn20051122152032">#REF!</definedName>
    <definedName name="UFPrn20051122164544">#REF!</definedName>
    <definedName name="UFPrn20051122165502">#REF!</definedName>
    <definedName name="UFPrn20051124125839">#REF!</definedName>
    <definedName name="UFPrn20051201135839">#REF!</definedName>
    <definedName name="UFPrn20060112102205">#REF!</definedName>
    <definedName name="UFPrn20060112102331">#REF!</definedName>
    <definedName name="UFPrn20060121093858">[24]设备采购01!$A$1:$E$42</definedName>
    <definedName name="UFPrn20060121094027">#REF!</definedName>
    <definedName name="UFPrn20060121094244">[24]设备采购02!$A$1:$E$61</definedName>
    <definedName name="UFPrn20060121094649">[24]设备采购03!$A$1:$E$51</definedName>
    <definedName name="UFPrn20060307163131">#REF!</definedName>
    <definedName name="UFPrn20060307163224">#REF!</definedName>
    <definedName name="UFPrn20060307171830">#REF!</definedName>
    <definedName name="UFPrn20060309110914">#REF!</definedName>
    <definedName name="UFPrn20060309234405">#REF!</definedName>
    <definedName name="V5.1Fee">'[10]Financ. Overview'!$H$15</definedName>
    <definedName name="vv">[25]FSM!$A$2:$F$52,[25]FSM!$A$54:$F$93,[25]FSM!$A$94:$F$128</definedName>
    <definedName name="w">IF(IF(MOD(COLUMN(),26)=0,INT(COLUMN()/26)-1,INT(COLUMN()/26))=0,"",CHAR(IF(MOD(COLUMN(),26)=0,INT(COLUMN()/26)-1,INT(COLUMN()/26))+64))&amp;CHAR(IF(MOD(COLUMN(),26)=0,26,MOD(COLUMN(),26))+64)</definedName>
    <definedName name="wangdian1">[26]列表!$B$55:$B$171</definedName>
    <definedName name="www">#REF!</definedName>
    <definedName name="xx">#REF!</definedName>
    <definedName name="y.dbf">#REF!</definedName>
    <definedName name="_________YA002">'[5]T02'!$E$9</definedName>
    <definedName name="_________YA008">'[5]T02'!$E$23</definedName>
    <definedName name="_________YA009">'[5]T02'!$E$24</definedName>
    <definedName name="_________YA015">'[5]T02'!$E$33</definedName>
    <definedName name="_________YA020">'[5]T02'!$E$40</definedName>
    <definedName name="_________YA024">'[5]T02'!$E$44</definedName>
    <definedName name="_________YA028">'[5]T02'!$E$49</definedName>
    <definedName name="_________YA035">'[5]T02'!$E$56</definedName>
    <definedName name="_________YA045">'[5]T02'!$E$62</definedName>
    <definedName name="_________YC001">'[5]T02'!$E$45</definedName>
    <definedName name="_________YC101">'[5]T02'!$E$48</definedName>
    <definedName name="_________YE208">'[5]T02'!$E$63</definedName>
    <definedName name="_________YE210">'[5]T02'!$E$64</definedName>
    <definedName name="_________YE215">'[5]T02'!$E$65</definedName>
    <definedName name="yi.dbf">#REF!</definedName>
    <definedName name="YM">#REF!</definedName>
    <definedName name="yy">#REF!</definedName>
    <definedName name="yyyy">#REF!</definedName>
    <definedName name="z">#REF!</definedName>
    <definedName name="Z_1CAC355C_1366_11D5_B94C_00A0C9FC1936_.wvu.PrintArea" hidden="1">'[27]2008年考核表'!$A$1:$M$11</definedName>
    <definedName name="Z_1CAC355C_1366_11D5_B94C_00A0C9FC1936_.wvu.PrintTitles" hidden="1">#REF!</definedName>
    <definedName name="Z32_Cost_red">'[10]Financ. Overview'!#REF!</definedName>
    <definedName name="啊啊啊">#REF!</definedName>
    <definedName name="报表">[2]关联方一览表!#REF!</definedName>
    <definedName name="备___注">#REF!</definedName>
    <definedName name="备用金.dbf">#REF!</definedName>
    <definedName name="被审单位CAS">#REF!</definedName>
    <definedName name="本级标准收入2004年">[28]本年收入合计!$E$4:$E$184</definedName>
    <definedName name="拨款汇总_合计">SUM([29]汇总!#REF!)</definedName>
    <definedName name="财力">#REF!</definedName>
    <definedName name="财政供养人员增幅2004年">[30]财政供养人员增幅!$E$6</definedName>
    <definedName name="财政供养人员增幅2004年分县">[30]财政供养人员增幅!$E$4:$E$184</definedName>
    <definedName name="刹">#REF!</definedName>
    <definedName name="产品销售成本.dbf">#REF!</definedName>
    <definedName name="产品销售成本1">#REF!</definedName>
    <definedName name="产品销售收入.dbf">#REF!</definedName>
    <definedName name="产品销售收入2">'[31]产品销售收入成本明细表（合同）'!$A$1:$C$417</definedName>
    <definedName name="村级标准支出">[32]村级支出!$E$4:$E$184</definedName>
    <definedName name="存出保证金.dbf">#REF!</definedName>
    <definedName name="存货合计">#REF!</definedName>
    <definedName name="存货明细">#REF!</definedName>
    <definedName name="大多数">[2]同方2004附注模板!$A$15</definedName>
    <definedName name="大幅度">#REF!</definedName>
    <definedName name="大学">'[33]FY02'!$A$1:$I$31</definedName>
    <definedName name="代垫运费.dbf">#REF!</definedName>
    <definedName name="当前明细账">#REF!</definedName>
    <definedName name="地区名称">[34]封面!#REF!</definedName>
    <definedName name="第二产业分县2003年">[35]GDP!$G$4:$G$184</definedName>
    <definedName name="第二产业合计2003年">[35]GDP!$G$4</definedName>
    <definedName name="第三产业分县2003年">[35]GDP!$H$4:$H$184</definedName>
    <definedName name="第三产业合计2003年">[35]GDP!$H$4</definedName>
    <definedName name="飞过海">[2]同方2004附注模板!$C$4</definedName>
    <definedName name="非合并被投资企业CAS">#REF!</definedName>
    <definedName name="抚顺分院02年">#REF!</definedName>
    <definedName name="辅助材料.dbf">#REF!</definedName>
    <definedName name="负债项目CAS">#REF!</definedName>
    <definedName name="高科技02年">#REF!</definedName>
    <definedName name="高科技余额表">#REF!</definedName>
    <definedName name="耕地占用税分县2003年">[36]一般预算收入!$U$4:$U$184</definedName>
    <definedName name="耕地占用税合计2003年">[36]一般预算收入!$U$4</definedName>
    <definedName name="工商税收2004年">[37]工商税收!$S$4:$S$184</definedName>
    <definedName name="工商税收合计2004年">[37]工商税收!$S$4</definedName>
    <definedName name="公检法司部门编制数">[38]公检法司编制!$E$4:$E$184</definedName>
    <definedName name="公用标准支出">[39]合计!$E$4:$E$184</definedName>
    <definedName name="股东权益2">#REF!</definedName>
    <definedName name="固定资产变动情况表">#REF!</definedName>
    <definedName name="固定资产到期提示表">#REF!</definedName>
    <definedName name="固定资产卡片">#REF!</definedName>
    <definedName name="固定资产清单">#REF!</definedName>
    <definedName name="行政管理部门编制数">[38]行政编制!$E$4:$E$184</definedName>
    <definedName name="合___计">#REF!</definedName>
    <definedName name="合并被审单位CAS">#REF!</definedName>
    <definedName name="核算方法">[40]DATA!$A$2:$A$4</definedName>
    <definedName name="核算项目分类总账">#REF!</definedName>
    <definedName name="核算项目明细账">#REF!</definedName>
    <definedName name="核算项目余额表">#REF!</definedName>
    <definedName name="汇率">#REF!</definedName>
    <definedName name="汇总合并CAS">#REF!</definedName>
    <definedName name="会计分录序时簿">[41]数字视频并帐!$A$1:$D$25</definedName>
    <definedName name="疾">#REF!</definedName>
    <definedName name="科目">[42]调用表!$B$3:$B$125</definedName>
    <definedName name="科目编码">[43]编码!$A$2:$A$145</definedName>
    <definedName name="科目余额表">#REF!</definedName>
    <definedName name="空压机3m3">#REF!</definedName>
    <definedName name="粮">'[1]综合成本分析01.01-0205'!$A$3:$K$57</definedName>
    <definedName name="明细分类账">[44]在产品2001!$A$1:$J$211</definedName>
    <definedName name="明细账">#REF!</definedName>
    <definedName name="母公司被审单位CAS">#REF!</definedName>
    <definedName name="农业人口2003年">[45]农业人口!$E$4:$E$184</definedName>
    <definedName name="农业税分县2003年">[36]一般预算收入!$S$4:$S$184</definedName>
    <definedName name="农业税合计2003年">[36]一般预算收入!$S$4</definedName>
    <definedName name="农业特产税分县2003年">[36]一般预算收入!$T$4:$T$184</definedName>
    <definedName name="农业特产税合计2003年">[36]一般预算收入!$T$4</definedName>
    <definedName name="农业用地面积">[46]农业用地!$E$4:$E$184</definedName>
    <definedName name="其他应收自动化所.dbf">#REF!</definedName>
    <definedName name="其它应收款03">#REF!</definedName>
    <definedName name="契税分县2003年">[36]一般预算收入!$V$4:$V$184</definedName>
    <definedName name="契税合计2003年">[36]一般预算收入!$V$4</definedName>
    <definedName name="全额差额比例">'[47]C01-1'!#REF!</definedName>
    <definedName name="人员标准支出">[48]人员支出!$E$4:$E$184</definedName>
    <definedName name="沈玉环">#REF!</definedName>
    <definedName name="审计结论">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23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500">[49]资产负债表!#REF!</definedName>
    <definedName name="生产期6">#REF!</definedName>
    <definedName name="生产期7">#REF!</definedName>
    <definedName name="生产期8">#REF!</definedName>
    <definedName name="生产期9">#REF!</definedName>
    <definedName name="事业发展支出">[50]事业发展!$E$4:$E$184</definedName>
    <definedName name="是">#REF!</definedName>
    <definedName name="是否审计">[40]DATA!$B$2:$B$4</definedName>
    <definedName name="数量金额总账">#REF!</definedName>
    <definedName name="所得税">#REF!</definedName>
    <definedName name="索引号">#REF!</definedName>
    <definedName name="调整分录">[51]本部!$A$132:$A$135,[51]本部!$A$126:$A$130,[51]本部!$A$123:$A$124,[51]本部!$A$120:$A$121,[51]本部!$A$115:$A$118,[51]本部!$A$110:$A$113,[51]本部!$A$4:$A$6,[51]本部!$A$8:$A$12,[51]本部!$A$14:$A$15,[51]本部!$A$17:$A$20,[51]本部!$A$22:$A$25,[51]本部!$A$28:$A$29,[51]本部!$A$31:$A$32,[51]本部!$A$37:$A$38,[51]本部!$A$40,[51]本部!$A$42:$A$44,[51]本部!$A$46:$A$47,[51]本部!$A$51:$A$52,[51]本部!$A$54:$A$56,[51]本部!$A$59,[51]本部!$A$64:$A$78</definedName>
    <definedName name="未弥补亏损CAS">#REF!</definedName>
    <definedName name="未审合计">#REF!</definedName>
    <definedName name="未审数">#REF!</definedName>
    <definedName name="位次d">[52]四月份月报!#REF!</definedName>
    <definedName name="我">#REF!</definedName>
    <definedName name="我们">#REF!</definedName>
    <definedName name="乡镇个数">[53]行政区划!$D$6:$D$184</definedName>
    <definedName name="项目类别CAS">#REF!</definedName>
    <definedName name="性别">[54]基础编码!$H$2:$H$3</definedName>
    <definedName name="序号">#REF!</definedName>
    <definedName name="学历">[54]基础编码!$S$2:$S$9</definedName>
    <definedName name="业务从属">[40]DATA!$C$2:$C$21</definedName>
    <definedName name="业务量_外">#REF!</definedName>
    <definedName name="一般预算收入2002年">'[55]2002年一般预算收入'!$AC$4:$AC$184</definedName>
    <definedName name="一般预算收入2003年">[36]一般预算收入!$AD$4:$AD$184</definedName>
    <definedName name="一般预算收入合计2003年">[36]一般预算收入!$AC$4</definedName>
    <definedName name="应付款汇总表">#REF!</definedName>
    <definedName name="应付债券审定表">#REF!</definedName>
    <definedName name="应交所得税03">#REF!</definedName>
    <definedName name="应收账款">#REF!</definedName>
    <definedName name="支出">'[56]P1012001'!$A$6:$E$117</definedName>
    <definedName name="中国">#REF!</definedName>
    <definedName name="中小学生人数2003年">[57]中小学生!$E$4:$E$184</definedName>
    <definedName name="主要材料.dbf">#REF!</definedName>
    <definedName name="咨询02年">#REF!</definedName>
    <definedName name="咨询公司">#REF!</definedName>
    <definedName name="资产项目CAS">#REF!</definedName>
    <definedName name="总人口2003年">[58]总人口!$E$4:$E$184</definedName>
    <definedName name="전">#REF!</definedName>
    <definedName name="주택사업본부">#REF!</definedName>
    <definedName name="철구사업본부">#REF!</definedName>
    <definedName name="_xlnm._FilterDatabase" hidden="1">#REF!</definedName>
    <definedName name="________kk2">#REF!</definedName>
    <definedName name="________kk3">#REF!</definedName>
    <definedName name="________km1">'[3]合并抵销或调整分录（1）'!$C$2:$C$260</definedName>
    <definedName name="________PA7">'[4]SW-TEO'!#REF!</definedName>
    <definedName name="________PA8">'[4]SW-TEO'!#REF!</definedName>
    <definedName name="________PD1">'[4]SW-TEO'!#REF!</definedName>
    <definedName name="________PE12">'[4]SW-TEO'!#REF!</definedName>
    <definedName name="________PE13">'[4]SW-TEO'!#REF!</definedName>
    <definedName name="________PE6">'[4]SW-TEO'!#REF!</definedName>
    <definedName name="________PE7">'[4]SW-TEO'!#REF!</definedName>
    <definedName name="________PE8">'[4]SW-TEO'!#REF!</definedName>
    <definedName name="________PE9">'[4]SW-TEO'!#REF!</definedName>
    <definedName name="________PH1">'[4]SW-TEO'!#REF!</definedName>
    <definedName name="________PI1">'[4]SW-TEO'!#REF!</definedName>
    <definedName name="________PK1">'[4]SW-TEO'!#REF!</definedName>
    <definedName name="________PK3">'[4]SW-TEO'!#REF!</definedName>
    <definedName name="________YA002">'[5]T02'!$E$9</definedName>
    <definedName name="________YA008">'[5]T02'!$E$23</definedName>
    <definedName name="________YA009">'[5]T02'!$E$24</definedName>
    <definedName name="________YA015">'[5]T02'!$E$33</definedName>
    <definedName name="________YA020">'[5]T02'!$E$40</definedName>
    <definedName name="________YA024">'[5]T02'!$E$44</definedName>
    <definedName name="________YA028">'[5]T02'!$E$49</definedName>
    <definedName name="________YA035">'[5]T02'!$E$56</definedName>
    <definedName name="________YA045">'[5]T02'!$E$62</definedName>
    <definedName name="________YC001">'[5]T02'!$E$45</definedName>
    <definedName name="________YC101">'[5]T02'!$E$48</definedName>
    <definedName name="________YE208">'[5]T02'!$E$63</definedName>
    <definedName name="________YE210">'[5]T02'!$E$64</definedName>
    <definedName name="________YE215">'[5]T02'!$E$65</definedName>
    <definedName name="_______db2">'[6]综合成本分析01.01-0205'!$A$3:$K$57</definedName>
    <definedName name="_______km1">'[59]合并抵销或调整分录（1）'!$C$2:$C$260</definedName>
    <definedName name="_______PA7">'[4]SW-TEO'!#REF!</definedName>
    <definedName name="_______PA8">'[4]SW-TEO'!#REF!</definedName>
    <definedName name="_______PD1">'[4]SW-TEO'!#REF!</definedName>
    <definedName name="_______PE12">'[4]SW-TEO'!#REF!</definedName>
    <definedName name="_______PE13">'[4]SW-TEO'!#REF!</definedName>
    <definedName name="_______PE6">'[4]SW-TEO'!#REF!</definedName>
    <definedName name="_______PE7">'[4]SW-TEO'!#REF!</definedName>
    <definedName name="_______PE8">'[4]SW-TEO'!#REF!</definedName>
    <definedName name="_______PE9">'[4]SW-TEO'!#REF!</definedName>
    <definedName name="_______PH1">'[4]SW-TEO'!#REF!</definedName>
    <definedName name="_______PI1">'[4]SW-TEO'!#REF!</definedName>
    <definedName name="_______PK1">'[4]SW-TEO'!#REF!</definedName>
    <definedName name="_______PK3">'[4]SW-TEO'!#REF!</definedName>
    <definedName name="_______YA002">'[60]T02'!$E$9</definedName>
    <definedName name="_______YA008">'[60]T02'!$E$23</definedName>
    <definedName name="_______YA009">'[60]T02'!$E$24</definedName>
    <definedName name="_______YA015">'[60]T02'!$E$33</definedName>
    <definedName name="_______YA020">'[60]T02'!$E$40</definedName>
    <definedName name="_______YA024">'[60]T02'!$E$44</definedName>
    <definedName name="_______YA028">'[60]T02'!$E$49</definedName>
    <definedName name="_______YA035">'[60]T02'!$E$56</definedName>
    <definedName name="_______YA045">'[60]T02'!$E$62</definedName>
    <definedName name="_______YC001">'[60]T02'!$E$45</definedName>
    <definedName name="_______YC101">'[60]T02'!$E$48</definedName>
    <definedName name="_______YE208">'[60]T02'!$E$63</definedName>
    <definedName name="_______YE210">'[60]T02'!$E$64</definedName>
    <definedName name="_______YE215">'[60]T02'!$E$65</definedName>
    <definedName name="______db2">'[6]综合成本分析01.01-0205'!$A$3:$K$57</definedName>
    <definedName name="______km1">'[59]合并抵销或调整分录（1）'!$C$2:$C$260</definedName>
    <definedName name="______PA7">'[4]SW-TEO'!#REF!</definedName>
    <definedName name="______PA8">'[4]SW-TEO'!#REF!</definedName>
    <definedName name="______PD1">'[4]SW-TEO'!#REF!</definedName>
    <definedName name="______PE12">'[4]SW-TEO'!#REF!</definedName>
    <definedName name="______PE13">'[4]SW-TEO'!#REF!</definedName>
    <definedName name="______PE6">'[4]SW-TEO'!#REF!</definedName>
    <definedName name="______PE7">'[4]SW-TEO'!#REF!</definedName>
    <definedName name="______PE8">'[4]SW-TEO'!#REF!</definedName>
    <definedName name="______PE9">'[4]SW-TEO'!#REF!</definedName>
    <definedName name="______PH1">'[4]SW-TEO'!#REF!</definedName>
    <definedName name="______PI1">'[4]SW-TEO'!#REF!</definedName>
    <definedName name="______PK1">'[4]SW-TEO'!#REF!</definedName>
    <definedName name="______PK3">'[4]SW-TEO'!#REF!</definedName>
    <definedName name="______YA002">'[60]T02'!$E$9</definedName>
    <definedName name="______YA008">'[60]T02'!$E$23</definedName>
    <definedName name="______YA009">'[60]T02'!$E$24</definedName>
    <definedName name="______YA015">'[60]T02'!$E$33</definedName>
    <definedName name="______YA020">'[60]T02'!$E$40</definedName>
    <definedName name="______YA024">'[60]T02'!$E$44</definedName>
    <definedName name="______YA028">'[60]T02'!$E$49</definedName>
    <definedName name="______YA035">'[60]T02'!$E$56</definedName>
    <definedName name="______YA045">'[60]T02'!$E$62</definedName>
    <definedName name="______YC001">'[60]T02'!$E$45</definedName>
    <definedName name="______YC101">'[60]T02'!$E$48</definedName>
    <definedName name="______YE208">'[60]T02'!$E$63</definedName>
    <definedName name="______YE210">'[60]T02'!$E$64</definedName>
    <definedName name="______YE215">'[60]T02'!$E$65</definedName>
    <definedName name="_____db2">'[6]综合成本分析01.01-0205'!$A$3:$K$57</definedName>
    <definedName name="____db3">'[6]FY02'!$A$1:$I$31</definedName>
    <definedName name="___db3">'[6]FY02'!$A$1:$I$31</definedName>
    <definedName name="__db3">'[6]FY02'!$A$1:$I$31</definedName>
    <definedName name="模压">'[6]FY02'!$A$1:$I$31</definedName>
    <definedName name="_______kk2" localSheetId="16">#REF!</definedName>
    <definedName name="_______kk3" localSheetId="16">#REF!</definedName>
    <definedName name="______kk2" localSheetId="16">#REF!</definedName>
    <definedName name="______kk3" localSheetId="16">#REF!</definedName>
    <definedName name="_________db2" localSheetId="16">'[6]综合成本分析01.01-0205'!$A$3:$K$57</definedName>
    <definedName name="_________db3" localSheetId="16">'[6]FY02'!$A$1:$I$31</definedName>
    <definedName name="Module.Prix_SMC" localSheetId="16">'[15]02-2表-收入预算表（按功能分类）'!Module.Prix_SMC</definedName>
    <definedName name="Prix_SMC" localSheetId="16">'[15]02-2表-收入预算表（按功能分类）'!Prix_SMC</definedName>
    <definedName name="工程物资1" localSheetId="16">#REF!</definedName>
    <definedName name="_xlnm.Print_Area" localSheetId="16">表15社会保险基金收入预算表!$A$1:$D$13</definedName>
    <definedName name="_______kk2" localSheetId="17">#REF!</definedName>
    <definedName name="_______kk3" localSheetId="17">#REF!</definedName>
    <definedName name="______kk2" localSheetId="17">#REF!</definedName>
    <definedName name="______kk3" localSheetId="17">#REF!</definedName>
    <definedName name="__________db2" localSheetId="17">'[6]综合成本分析01.01-0205'!$A$3:$K$57</definedName>
    <definedName name="__________db3" localSheetId="17">'[6]FY02'!$A$1:$I$31</definedName>
    <definedName name="Module.Prix_SMC" localSheetId="17">'[15]02-2表-收入预算表（按功能分类）'!Module.Prix_SMC</definedName>
    <definedName name="Prix_SMC" localSheetId="17">'[15]02-2表-收入预算表（按功能分类）'!Prix_SMC</definedName>
    <definedName name="工程物资1" localSheetId="17">#REF!</definedName>
    <definedName name="_xlnm.Print_Area" localSheetId="17">'表16社会保险基金支出预算表 '!$A$1:$D$18</definedName>
    <definedName name="_xlnm.Print_Titles" localSheetId="3">表3一般公共预算本级支出预算表!$1:$4</definedName>
    <definedName name="_xlnm._FilterDatabase" localSheetId="6" hidden="1">表5一般公共预算税收返还和转移支付预算!$3:$24</definedName>
    <definedName name="_1305_邢台市">[61]内置数据!$AO$2:$AO$19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<sst xmlns="http://schemas.openxmlformats.org/spreadsheetml/2006/main" count="4305" uniqueCount="1627">
  <si>
    <t>祁阳市2025年一般公共预算收入预算表</t>
  </si>
  <si>
    <t>单位：万元</t>
  </si>
  <si>
    <r>
      <rPr>
        <b/>
        <sz val="12"/>
        <rFont val="仿宋"/>
        <charset val="134"/>
      </rPr>
      <t>预算项目</t>
    </r>
  </si>
  <si>
    <r>
      <rPr>
        <b/>
        <sz val="12"/>
        <rFont val="Times New Roman"/>
        <charset val="0"/>
      </rPr>
      <t>2025</t>
    </r>
    <r>
      <rPr>
        <b/>
        <sz val="12"/>
        <rFont val="仿宋"/>
        <charset val="0"/>
      </rPr>
      <t>年预算数</t>
    </r>
  </si>
  <si>
    <r>
      <rPr>
        <b/>
        <sz val="11"/>
        <rFont val="仿宋"/>
        <charset val="134"/>
      </rPr>
      <t>一、地方财政收入小计</t>
    </r>
  </si>
  <si>
    <r>
      <rPr>
        <sz val="11"/>
        <rFont val="仿宋"/>
        <charset val="134"/>
      </rPr>
      <t>税收收入</t>
    </r>
  </si>
  <si>
    <r>
      <rPr>
        <sz val="11"/>
        <rFont val="仿宋"/>
        <charset val="134"/>
      </rPr>
      <t>非税收入</t>
    </r>
  </si>
  <si>
    <r>
      <rPr>
        <b/>
        <sz val="11"/>
        <rFont val="仿宋"/>
        <charset val="134"/>
      </rPr>
      <t>二、上级补助收入</t>
    </r>
  </si>
  <si>
    <r>
      <rPr>
        <b/>
        <sz val="11"/>
        <rFont val="仿宋"/>
        <charset val="134"/>
      </rPr>
      <t>（一）返还性收入</t>
    </r>
  </si>
  <si>
    <r>
      <rPr>
        <sz val="12"/>
        <rFont val="Times New Roman"/>
        <charset val="0"/>
      </rPr>
      <t>1</t>
    </r>
    <r>
      <rPr>
        <sz val="12"/>
        <rFont val="仿宋"/>
        <charset val="134"/>
      </rPr>
      <t>、所得税基数返还收入</t>
    </r>
  </si>
  <si>
    <r>
      <rPr>
        <sz val="12"/>
        <rFont val="Times New Roman"/>
        <charset val="0"/>
      </rPr>
      <t>2</t>
    </r>
    <r>
      <rPr>
        <sz val="12"/>
        <rFont val="仿宋"/>
        <charset val="134"/>
      </rPr>
      <t>、成品油税费改革税收返还收入</t>
    </r>
  </si>
  <si>
    <r>
      <rPr>
        <sz val="12"/>
        <rFont val="Times New Roman"/>
        <charset val="0"/>
      </rPr>
      <t>3</t>
    </r>
    <r>
      <rPr>
        <sz val="12"/>
        <rFont val="仿宋"/>
        <charset val="134"/>
      </rPr>
      <t>、增值税税收返还收入</t>
    </r>
  </si>
  <si>
    <r>
      <rPr>
        <sz val="12"/>
        <rFont val="Times New Roman"/>
        <charset val="0"/>
      </rPr>
      <t>4</t>
    </r>
    <r>
      <rPr>
        <sz val="12"/>
        <rFont val="仿宋"/>
        <charset val="134"/>
      </rPr>
      <t>、消费税税收返还收入</t>
    </r>
  </si>
  <si>
    <r>
      <rPr>
        <sz val="12"/>
        <rFont val="Times New Roman"/>
        <charset val="0"/>
      </rPr>
      <t>5</t>
    </r>
    <r>
      <rPr>
        <sz val="12"/>
        <rFont val="仿宋"/>
        <charset val="134"/>
      </rPr>
      <t>、增值税</t>
    </r>
    <r>
      <rPr>
        <sz val="12"/>
        <rFont val="Times New Roman"/>
        <charset val="0"/>
      </rPr>
      <t>“</t>
    </r>
    <r>
      <rPr>
        <sz val="12"/>
        <rFont val="仿宋"/>
        <charset val="134"/>
      </rPr>
      <t>五五分享</t>
    </r>
    <r>
      <rPr>
        <sz val="12"/>
        <rFont val="Times New Roman"/>
        <charset val="0"/>
      </rPr>
      <t>”</t>
    </r>
    <r>
      <rPr>
        <sz val="12"/>
        <rFont val="仿宋"/>
        <charset val="134"/>
      </rPr>
      <t>税收返还收入</t>
    </r>
  </si>
  <si>
    <r>
      <rPr>
        <sz val="12"/>
        <rFont val="Times New Roman"/>
        <charset val="0"/>
      </rPr>
      <t>6</t>
    </r>
    <r>
      <rPr>
        <sz val="12"/>
        <rFont val="仿宋"/>
        <charset val="134"/>
      </rPr>
      <t>、其他税收返还收入</t>
    </r>
  </si>
  <si>
    <r>
      <rPr>
        <b/>
        <sz val="11"/>
        <rFont val="仿宋"/>
        <charset val="134"/>
      </rPr>
      <t>（二）一般性转移支付收入</t>
    </r>
  </si>
  <si>
    <r>
      <rPr>
        <sz val="11"/>
        <rFont val="Times New Roman"/>
        <charset val="0"/>
      </rPr>
      <t>1</t>
    </r>
    <r>
      <rPr>
        <sz val="11"/>
        <rFont val="仿宋"/>
        <charset val="134"/>
      </rPr>
      <t>、体制补助</t>
    </r>
  </si>
  <si>
    <r>
      <rPr>
        <sz val="11"/>
        <rFont val="Times New Roman"/>
        <charset val="0"/>
      </rPr>
      <t>2</t>
    </r>
    <r>
      <rPr>
        <sz val="11"/>
        <rFont val="仿宋"/>
        <charset val="134"/>
      </rPr>
      <t>、均衡性转移支付</t>
    </r>
  </si>
  <si>
    <r>
      <rPr>
        <sz val="11"/>
        <rFont val="Times New Roman"/>
        <charset val="0"/>
      </rPr>
      <t>3</t>
    </r>
    <r>
      <rPr>
        <sz val="11"/>
        <rFont val="仿宋"/>
        <charset val="134"/>
      </rPr>
      <t>、县级基本财力保障机制</t>
    </r>
  </si>
  <si>
    <r>
      <rPr>
        <sz val="11"/>
        <rFont val="Times New Roman"/>
        <charset val="0"/>
      </rPr>
      <t>4</t>
    </r>
    <r>
      <rPr>
        <sz val="11"/>
        <rFont val="仿宋"/>
        <charset val="134"/>
      </rPr>
      <t>、结算补助</t>
    </r>
  </si>
  <si>
    <r>
      <rPr>
        <sz val="11"/>
        <rFont val="Times New Roman"/>
        <charset val="0"/>
      </rPr>
      <t>5</t>
    </r>
    <r>
      <rPr>
        <sz val="11"/>
        <rFont val="仿宋"/>
        <charset val="134"/>
      </rPr>
      <t>、资源枯竭型城市转移支付</t>
    </r>
  </si>
  <si>
    <r>
      <rPr>
        <sz val="11"/>
        <rFont val="Times New Roman"/>
        <charset val="0"/>
      </rPr>
      <t>6</t>
    </r>
    <r>
      <rPr>
        <sz val="11"/>
        <rFont val="仿宋"/>
        <charset val="134"/>
      </rPr>
      <t>、企业事业单位划转补助收入</t>
    </r>
  </si>
  <si>
    <r>
      <rPr>
        <sz val="11"/>
        <rFont val="Times New Roman"/>
        <charset val="0"/>
      </rPr>
      <t>7</t>
    </r>
    <r>
      <rPr>
        <sz val="11"/>
        <rFont val="仿宋"/>
        <charset val="134"/>
      </rPr>
      <t>、产粮（油）大县奖励</t>
    </r>
  </si>
  <si>
    <r>
      <rPr>
        <sz val="11"/>
        <rFont val="Times New Roman"/>
        <charset val="0"/>
      </rPr>
      <t>8</t>
    </r>
    <r>
      <rPr>
        <sz val="11"/>
        <rFont val="仿宋"/>
        <charset val="134"/>
      </rPr>
      <t>、生态功能区转移支付</t>
    </r>
  </si>
  <si>
    <r>
      <rPr>
        <sz val="11"/>
        <rFont val="Times New Roman"/>
        <charset val="0"/>
      </rPr>
      <t>9</t>
    </r>
    <r>
      <rPr>
        <sz val="11"/>
        <rFont val="仿宋"/>
        <charset val="134"/>
      </rPr>
      <t>、固定数额补助</t>
    </r>
  </si>
  <si>
    <r>
      <rPr>
        <sz val="11"/>
        <rFont val="Times New Roman"/>
        <charset val="0"/>
      </rPr>
      <t>10</t>
    </r>
    <r>
      <rPr>
        <sz val="11"/>
        <rFont val="仿宋"/>
        <charset val="134"/>
      </rPr>
      <t>、革命老区转移支付</t>
    </r>
  </si>
  <si>
    <r>
      <rPr>
        <sz val="11"/>
        <rFont val="Times New Roman"/>
        <charset val="0"/>
      </rPr>
      <t>11</t>
    </r>
    <r>
      <rPr>
        <sz val="11"/>
        <rFont val="仿宋"/>
        <charset val="134"/>
      </rPr>
      <t>、专项用途的一般性转移支付收入</t>
    </r>
  </si>
  <si>
    <r>
      <rPr>
        <b/>
        <sz val="11"/>
        <rFont val="仿宋"/>
        <charset val="134"/>
      </rPr>
      <t>（三）专项转移支付收入</t>
    </r>
  </si>
  <si>
    <r>
      <rPr>
        <b/>
        <sz val="12"/>
        <rFont val="仿宋"/>
        <charset val="134"/>
      </rPr>
      <t>三、调入资金</t>
    </r>
  </si>
  <si>
    <r>
      <rPr>
        <b/>
        <sz val="12"/>
        <rFont val="仿宋"/>
        <charset val="134"/>
      </rPr>
      <t>（一）从政府性基金预算调入一般公共预算</t>
    </r>
  </si>
  <si>
    <r>
      <rPr>
        <b/>
        <sz val="12"/>
        <rFont val="仿宋"/>
        <charset val="134"/>
      </rPr>
      <t>（二）从国有资本经营预算调入一般公共预算</t>
    </r>
  </si>
  <si>
    <r>
      <rPr>
        <b/>
        <sz val="12"/>
        <rFont val="仿宋"/>
        <charset val="134"/>
      </rPr>
      <t>（三）其他调入资金</t>
    </r>
  </si>
  <si>
    <r>
      <rPr>
        <b/>
        <sz val="12"/>
        <rFont val="仿宋"/>
        <charset val="134"/>
      </rPr>
      <t>四、地方政府一般债券转贷收入</t>
    </r>
  </si>
  <si>
    <r>
      <rPr>
        <b/>
        <sz val="12"/>
        <rFont val="仿宋"/>
        <charset val="134"/>
      </rPr>
      <t>五、动用预算稳定调节基金</t>
    </r>
  </si>
  <si>
    <t>六、上年结余</t>
  </si>
  <si>
    <r>
      <rPr>
        <b/>
        <sz val="11"/>
        <rFont val="仿宋"/>
        <charset val="134"/>
      </rPr>
      <t>收入合计</t>
    </r>
  </si>
  <si>
    <t>祁阳市2025年一般公共预算支出预算表</t>
  </si>
  <si>
    <t>支      出</t>
  </si>
  <si>
    <t>2024年
完成数</t>
  </si>
  <si>
    <t>2025年
预算数</t>
  </si>
  <si>
    <t>增减%</t>
  </si>
  <si>
    <t>一、一般公共预算支出</t>
  </si>
  <si>
    <t>1.一般公共服务支出</t>
  </si>
  <si>
    <t>2.国防支出</t>
  </si>
  <si>
    <t>3.公共安全支出</t>
  </si>
  <si>
    <t>4.教育支出</t>
  </si>
  <si>
    <t>5.科学技术支出</t>
  </si>
  <si>
    <t>6.文化旅游体育与传媒支出</t>
  </si>
  <si>
    <t>7.社会保障和就业支出</t>
  </si>
  <si>
    <t>8.卫生健康支出</t>
  </si>
  <si>
    <t>9.节能环保支出</t>
  </si>
  <si>
    <t>10.城乡社区支出</t>
  </si>
  <si>
    <t>11.农林水支出</t>
  </si>
  <si>
    <t>12.交通运输支出</t>
  </si>
  <si>
    <t>13.资源勘探信息等支出</t>
  </si>
  <si>
    <t>14.商业服务业等支出</t>
  </si>
  <si>
    <t>15.金融支出</t>
  </si>
  <si>
    <t>16.自然资源海洋气象等支出</t>
  </si>
  <si>
    <t>17.住房保障支出</t>
  </si>
  <si>
    <t>18.粮油物资储备支出</t>
  </si>
  <si>
    <t>19.灾害防治及应急管理支出</t>
  </si>
  <si>
    <t>20.预备费</t>
  </si>
  <si>
    <t>21.其他支出</t>
  </si>
  <si>
    <t>22.债务付息支出</t>
  </si>
  <si>
    <t>二、上解上级支出</t>
  </si>
  <si>
    <t xml:space="preserve">    其中：原体制上解支出</t>
  </si>
  <si>
    <t xml:space="preserve">          出口退税专项上解</t>
  </si>
  <si>
    <t xml:space="preserve">          其他上解支出</t>
  </si>
  <si>
    <t>四、债务还本支出</t>
  </si>
  <si>
    <t xml:space="preserve">  地方政府一般债务还本支出</t>
  </si>
  <si>
    <t>五、补充预算稳定调节基金</t>
  </si>
  <si>
    <t>六、年终结余</t>
  </si>
  <si>
    <t xml:space="preserve">    其中；结转下年支出</t>
  </si>
  <si>
    <t>支 出 总 计</t>
  </si>
  <si>
    <r>
      <rPr>
        <b/>
        <sz val="18"/>
        <rFont val="Times New Roman"/>
        <charset val="0"/>
      </rPr>
      <t>2025</t>
    </r>
    <r>
      <rPr>
        <b/>
        <sz val="18"/>
        <rFont val="仿宋"/>
        <charset val="0"/>
      </rPr>
      <t>年县级一般公共预算本级支出预算表</t>
    </r>
  </si>
  <si>
    <t>科目编码</t>
  </si>
  <si>
    <t>科目名称</t>
  </si>
  <si>
    <r>
      <rPr>
        <b/>
        <sz val="10"/>
        <rFont val="Times New Roman"/>
        <charset val="0"/>
      </rPr>
      <t>2024</t>
    </r>
    <r>
      <rPr>
        <b/>
        <sz val="10"/>
        <rFont val="仿宋"/>
        <charset val="0"/>
      </rPr>
      <t>年</t>
    </r>
    <r>
      <rPr>
        <b/>
        <sz val="10"/>
        <rFont val="Times New Roman"/>
        <charset val="0"/>
      </rPr>
      <t xml:space="preserve">
</t>
    </r>
    <r>
      <rPr>
        <b/>
        <sz val="10"/>
        <rFont val="仿宋"/>
        <charset val="0"/>
      </rPr>
      <t>完成数</t>
    </r>
  </si>
  <si>
    <r>
      <rPr>
        <b/>
        <sz val="10"/>
        <rFont val="Times New Roman"/>
        <charset val="0"/>
      </rPr>
      <t>2025</t>
    </r>
    <r>
      <rPr>
        <b/>
        <sz val="10"/>
        <rFont val="仿宋"/>
        <charset val="0"/>
      </rPr>
      <t>年</t>
    </r>
    <r>
      <rPr>
        <b/>
        <sz val="10"/>
        <rFont val="Times New Roman"/>
        <charset val="0"/>
      </rPr>
      <t xml:space="preserve">
</t>
    </r>
    <r>
      <rPr>
        <b/>
        <sz val="10"/>
        <rFont val="仿宋"/>
        <charset val="0"/>
      </rPr>
      <t>预算数</t>
    </r>
  </si>
  <si>
    <t>一般公共预算支出</t>
  </si>
  <si>
    <t>一般公共服务支出</t>
  </si>
  <si>
    <t xml:space="preserve">  人大事务</t>
  </si>
  <si>
    <t xml:space="preserve">    行政运行</t>
  </si>
  <si>
    <t xml:space="preserve">    一般行政管理事务</t>
  </si>
  <si>
    <t xml:space="preserve">    机关服务</t>
  </si>
  <si>
    <t xml:space="preserve">    人大会议</t>
  </si>
  <si>
    <t xml:space="preserve">    人大立法</t>
  </si>
  <si>
    <t xml:space="preserve">    人大监督</t>
  </si>
  <si>
    <t xml:space="preserve">    人大代表履职能力提升</t>
  </si>
  <si>
    <t xml:space="preserve">    代表工作</t>
  </si>
  <si>
    <t xml:space="preserve">    人大信访工作</t>
  </si>
  <si>
    <t xml:space="preserve">    事业运行</t>
  </si>
  <si>
    <t xml:space="preserve">    其他人大事务支出</t>
  </si>
  <si>
    <t xml:space="preserve">  政协事务</t>
  </si>
  <si>
    <t xml:space="preserve">    政协会议</t>
  </si>
  <si>
    <t xml:space="preserve">    委员视察</t>
  </si>
  <si>
    <t xml:space="preserve">    参政议政</t>
  </si>
  <si>
    <t xml:space="preserve">    其他政协事务支出</t>
  </si>
  <si>
    <t xml:space="preserve">  政府办公厅(室)及相关机构事务</t>
  </si>
  <si>
    <t xml:space="preserve">    专项服务</t>
  </si>
  <si>
    <t xml:space="preserve">    专项业务及机关事务管理</t>
  </si>
  <si>
    <t xml:space="preserve">    政务公开审批</t>
  </si>
  <si>
    <t xml:space="preserve">    参事事务</t>
  </si>
  <si>
    <t xml:space="preserve">    其他政府办公厅(室)及相关机构事务支出</t>
  </si>
  <si>
    <t xml:space="preserve">  发展与改革事务</t>
  </si>
  <si>
    <t xml:space="preserve">    战略规划与实施</t>
  </si>
  <si>
    <t xml:space="preserve">    日常经济运行调节</t>
  </si>
  <si>
    <t xml:space="preserve">    社会事业发展规划</t>
  </si>
  <si>
    <t xml:space="preserve">    经济体制改革研究</t>
  </si>
  <si>
    <t xml:space="preserve">    物价管理</t>
  </si>
  <si>
    <t xml:space="preserve">    其他发展与改革事务支出</t>
  </si>
  <si>
    <t xml:space="preserve">  统计信息事务</t>
  </si>
  <si>
    <t xml:space="preserve">    信息事务</t>
  </si>
  <si>
    <t xml:space="preserve">    专项统计业务</t>
  </si>
  <si>
    <t xml:space="preserve">    统计管理</t>
  </si>
  <si>
    <t xml:space="preserve">    专项普查活动</t>
  </si>
  <si>
    <t xml:space="preserve">    统计抽样调查</t>
  </si>
  <si>
    <t xml:space="preserve">    其他统计信息事务支出</t>
  </si>
  <si>
    <t xml:space="preserve">  财政事务</t>
  </si>
  <si>
    <t xml:space="preserve">    预算改革业务</t>
  </si>
  <si>
    <t xml:space="preserve">    财政国库业务</t>
  </si>
  <si>
    <t xml:space="preserve">    财政监察</t>
  </si>
  <si>
    <t xml:space="preserve">    信息化建设</t>
  </si>
  <si>
    <t xml:space="preserve">    财政委托业务支出</t>
  </si>
  <si>
    <t xml:space="preserve">    其他财政事务支出</t>
  </si>
  <si>
    <t xml:space="preserve">  税收事务</t>
  </si>
  <si>
    <t xml:space="preserve">    税收业务</t>
  </si>
  <si>
    <t xml:space="preserve">    其他税收事务支出</t>
  </si>
  <si>
    <t xml:space="preserve">  审计事务</t>
  </si>
  <si>
    <t xml:space="preserve">    审计业务</t>
  </si>
  <si>
    <t xml:space="preserve">    审计管理</t>
  </si>
  <si>
    <t xml:space="preserve">    其他审计事务支出</t>
  </si>
  <si>
    <t xml:space="preserve">  海关事务</t>
  </si>
  <si>
    <t xml:space="preserve">    缉私办案</t>
  </si>
  <si>
    <t xml:space="preserve">    口岸管理</t>
  </si>
  <si>
    <t xml:space="preserve">    海关关务</t>
  </si>
  <si>
    <t xml:space="preserve">    关税征管</t>
  </si>
  <si>
    <t xml:space="preserve">    海关监管</t>
  </si>
  <si>
    <t xml:space="preserve">    检验检疫</t>
  </si>
  <si>
    <t xml:space="preserve">    其他海关事务支出</t>
  </si>
  <si>
    <t xml:space="preserve">  纪检监察事务</t>
  </si>
  <si>
    <t xml:space="preserve">    大案要案查处</t>
  </si>
  <si>
    <t xml:space="preserve">    派驻派出机构</t>
  </si>
  <si>
    <t xml:space="preserve">    巡视工作</t>
  </si>
  <si>
    <t xml:space="preserve">    其他纪检监察事务支出</t>
  </si>
  <si>
    <t xml:space="preserve">  商贸事务</t>
  </si>
  <si>
    <t xml:space="preserve">    对外贸易管理</t>
  </si>
  <si>
    <t xml:space="preserve">    国际经济合作</t>
  </si>
  <si>
    <t xml:space="preserve">    外资管理</t>
  </si>
  <si>
    <t xml:space="preserve">    国内贸易管理</t>
  </si>
  <si>
    <t xml:space="preserve">    招商引资</t>
  </si>
  <si>
    <t xml:space="preserve">    其他商贸事务支出</t>
  </si>
  <si>
    <t xml:space="preserve">  知识产权事务</t>
  </si>
  <si>
    <t xml:space="preserve">    专利审批</t>
  </si>
  <si>
    <t xml:space="preserve">    知识产权战略和规划</t>
  </si>
  <si>
    <t xml:space="preserve">    国际合作与交流</t>
  </si>
  <si>
    <t xml:space="preserve">    知识产权宏观管理</t>
  </si>
  <si>
    <t xml:space="preserve">    商标管理</t>
  </si>
  <si>
    <t xml:space="preserve">    原产地地理标志管理</t>
  </si>
  <si>
    <t xml:space="preserve">    其他知识产权事务支出</t>
  </si>
  <si>
    <t xml:space="preserve">  民族事务</t>
  </si>
  <si>
    <t xml:space="preserve">    民族工作专项</t>
  </si>
  <si>
    <t xml:space="preserve">    其他民族事务支出</t>
  </si>
  <si>
    <t xml:space="preserve">  港澳台事务</t>
  </si>
  <si>
    <t xml:space="preserve">    港澳事务</t>
  </si>
  <si>
    <t xml:space="preserve">    台湾事务</t>
  </si>
  <si>
    <t xml:space="preserve">    其他港澳台事务支出</t>
  </si>
  <si>
    <t xml:space="preserve">  档案事务</t>
  </si>
  <si>
    <t xml:space="preserve">    档案馆</t>
  </si>
  <si>
    <t xml:space="preserve">    其他档案事务支出</t>
  </si>
  <si>
    <t xml:space="preserve">  民主党派及工商联事务</t>
  </si>
  <si>
    <t xml:space="preserve">    其他民主党派及工商联事务支出</t>
  </si>
  <si>
    <t xml:space="preserve">  群众团体事务</t>
  </si>
  <si>
    <t xml:space="preserve">    工会事务</t>
  </si>
  <si>
    <t xml:space="preserve">    其他群众团体事务支出</t>
  </si>
  <si>
    <t xml:space="preserve">  党委办公厅(室)及相关机构事务</t>
  </si>
  <si>
    <t xml:space="preserve">    专项业务</t>
  </si>
  <si>
    <t xml:space="preserve">    其他党委办公厅(室)及相关机构事务支出</t>
  </si>
  <si>
    <t xml:space="preserve">  组织事务</t>
  </si>
  <si>
    <t xml:space="preserve">    公务员事务</t>
  </si>
  <si>
    <t xml:space="preserve">    其他组织事务支出</t>
  </si>
  <si>
    <t xml:space="preserve">  宣传事务</t>
  </si>
  <si>
    <t xml:space="preserve">    宣传管理</t>
  </si>
  <si>
    <t xml:space="preserve">    其他宣传事务支出</t>
  </si>
  <si>
    <t xml:space="preserve">  统战事务</t>
  </si>
  <si>
    <t xml:space="preserve">    宗教事务</t>
  </si>
  <si>
    <t xml:space="preserve">    华侨事务</t>
  </si>
  <si>
    <t xml:space="preserve">    其他统战事务支出</t>
  </si>
  <si>
    <t xml:space="preserve">  对外联络事务</t>
  </si>
  <si>
    <t xml:space="preserve">    其他对外联络事务支出</t>
  </si>
  <si>
    <t xml:space="preserve">  其他共产党事务支出(款)</t>
  </si>
  <si>
    <t xml:space="preserve">    其他共产党事务支出(项)</t>
  </si>
  <si>
    <t xml:space="preserve">  网信事务</t>
  </si>
  <si>
    <t xml:space="preserve">    信息安全事务</t>
  </si>
  <si>
    <t xml:space="preserve">    其他网信事务支出</t>
  </si>
  <si>
    <t xml:space="preserve">  市场监督管理事务</t>
  </si>
  <si>
    <t xml:space="preserve">    市场主体管理</t>
  </si>
  <si>
    <t xml:space="preserve">    市场秩序执法</t>
  </si>
  <si>
    <t xml:space="preserve">    质量基础</t>
  </si>
  <si>
    <t xml:space="preserve">    药品事务</t>
  </si>
  <si>
    <t xml:space="preserve">    医疗器械事务</t>
  </si>
  <si>
    <t xml:space="preserve">    化妆品事务</t>
  </si>
  <si>
    <t xml:space="preserve">    质量安全监管</t>
  </si>
  <si>
    <t xml:space="preserve">    食品安全监管</t>
  </si>
  <si>
    <t xml:space="preserve">    其他市场监督管理事务</t>
  </si>
  <si>
    <t xml:space="preserve">  社会工作事务</t>
  </si>
  <si>
    <t xml:space="preserve">    其他社会工作事务支出</t>
  </si>
  <si>
    <t xml:space="preserve">  信访事务</t>
  </si>
  <si>
    <t xml:space="preserve">    信访业务</t>
  </si>
  <si>
    <t xml:space="preserve">    其他信访事务支出</t>
  </si>
  <si>
    <t xml:space="preserve">  其他一般公共服务支出(款)</t>
  </si>
  <si>
    <t xml:space="preserve">    国家赔偿费用支出</t>
  </si>
  <si>
    <t xml:space="preserve">    其他一般公共服务支出(项)</t>
  </si>
  <si>
    <t>外交支出</t>
  </si>
  <si>
    <t xml:space="preserve">  外交管理事务</t>
  </si>
  <si>
    <t xml:space="preserve">    其他外交管理事务支出</t>
  </si>
  <si>
    <t xml:space="preserve">  驻外机构</t>
  </si>
  <si>
    <t xml:space="preserve">    驻外使领馆(团、处)</t>
  </si>
  <si>
    <t xml:space="preserve">    其他驻外机构支出</t>
  </si>
  <si>
    <t xml:space="preserve">  对外援助</t>
  </si>
  <si>
    <t xml:space="preserve">    援外优惠贷款贴息</t>
  </si>
  <si>
    <t xml:space="preserve">    对外援助</t>
  </si>
  <si>
    <t xml:space="preserve">  国际组织</t>
  </si>
  <si>
    <t xml:space="preserve">    国际组织会费</t>
  </si>
  <si>
    <t xml:space="preserve">    国际组织捐赠</t>
  </si>
  <si>
    <t xml:space="preserve">    维和摊款</t>
  </si>
  <si>
    <t xml:space="preserve">    国际组织股金及基金</t>
  </si>
  <si>
    <t xml:space="preserve">    其他国际组织支出</t>
  </si>
  <si>
    <t xml:space="preserve">  对外合作与交流</t>
  </si>
  <si>
    <t xml:space="preserve">    在华国际会议</t>
  </si>
  <si>
    <t xml:space="preserve">    国际交流活动</t>
  </si>
  <si>
    <t xml:space="preserve">    对外合作活动</t>
  </si>
  <si>
    <t xml:space="preserve">    其他对外合作与交流支出</t>
  </si>
  <si>
    <t xml:space="preserve">  对外宣传(款)</t>
  </si>
  <si>
    <t xml:space="preserve">    对外宣传(项)</t>
  </si>
  <si>
    <t xml:space="preserve">  边界勘界联检</t>
  </si>
  <si>
    <t xml:space="preserve">    边界勘界</t>
  </si>
  <si>
    <t xml:space="preserve">    边界联检</t>
  </si>
  <si>
    <t xml:space="preserve">    边界界桩维护</t>
  </si>
  <si>
    <t xml:space="preserve">    其他支出</t>
  </si>
  <si>
    <t xml:space="preserve">  国际发展合作</t>
  </si>
  <si>
    <t xml:space="preserve">    其他国际发展合作支出</t>
  </si>
  <si>
    <t xml:space="preserve">  其他外交支出(款)</t>
  </si>
  <si>
    <t xml:space="preserve">    其他外交支出(项)</t>
  </si>
  <si>
    <t>国防支出</t>
  </si>
  <si>
    <t xml:space="preserve">  军费</t>
  </si>
  <si>
    <t xml:space="preserve">    现役部队</t>
  </si>
  <si>
    <t xml:space="preserve">    预备役部队</t>
  </si>
  <si>
    <t xml:space="preserve">    其他军费支出</t>
  </si>
  <si>
    <t xml:space="preserve">  国防科研事业(款)</t>
  </si>
  <si>
    <t xml:space="preserve">    国防科研事业(项)</t>
  </si>
  <si>
    <t xml:space="preserve">  专项工程(款)</t>
  </si>
  <si>
    <t xml:space="preserve">    专项工程(项)</t>
  </si>
  <si>
    <t xml:space="preserve">  国防动员</t>
  </si>
  <si>
    <t xml:space="preserve">    兵役征集</t>
  </si>
  <si>
    <t xml:space="preserve">    经济动员</t>
  </si>
  <si>
    <t xml:space="preserve">    人民防空</t>
  </si>
  <si>
    <t xml:space="preserve">    交通战备</t>
  </si>
  <si>
    <t xml:space="preserve">    民兵</t>
  </si>
  <si>
    <t xml:space="preserve">    边海防</t>
  </si>
  <si>
    <t xml:space="preserve">    其他国防动员支出</t>
  </si>
  <si>
    <t xml:space="preserve">  其他国防支出(款)</t>
  </si>
  <si>
    <t xml:space="preserve">    其他国防支出(项)</t>
  </si>
  <si>
    <t>公共安全支出</t>
  </si>
  <si>
    <t xml:space="preserve">  武装警察部队(款)</t>
  </si>
  <si>
    <t xml:space="preserve">    武装警察部队(项)</t>
  </si>
  <si>
    <t xml:space="preserve">    其他武装警察部队支出</t>
  </si>
  <si>
    <t xml:space="preserve">  公安</t>
  </si>
  <si>
    <t xml:space="preserve">    执法办案</t>
  </si>
  <si>
    <t xml:space="preserve">    特别业务</t>
  </si>
  <si>
    <t xml:space="preserve">    特勤业务</t>
  </si>
  <si>
    <t xml:space="preserve">    移民事务</t>
  </si>
  <si>
    <t xml:space="preserve">    其他公安支出</t>
  </si>
  <si>
    <t xml:space="preserve">  国家安全</t>
  </si>
  <si>
    <t xml:space="preserve">    安全业务</t>
  </si>
  <si>
    <t xml:space="preserve">    其他国家安全支出</t>
  </si>
  <si>
    <t xml:space="preserve">  检察</t>
  </si>
  <si>
    <t xml:space="preserve">    “两房”建设</t>
  </si>
  <si>
    <t xml:space="preserve">    检察监督</t>
  </si>
  <si>
    <t xml:space="preserve">    其他检察支出</t>
  </si>
  <si>
    <t xml:space="preserve">  法院</t>
  </si>
  <si>
    <t xml:space="preserve">    案件审判</t>
  </si>
  <si>
    <t xml:space="preserve">    案件执行</t>
  </si>
  <si>
    <t xml:space="preserve">    “两庭”建设</t>
  </si>
  <si>
    <t xml:space="preserve">    其他法院支出</t>
  </si>
  <si>
    <t xml:space="preserve">  司法</t>
  </si>
  <si>
    <t xml:space="preserve">    基层司法业务</t>
  </si>
  <si>
    <t xml:space="preserve">    普法宣传</t>
  </si>
  <si>
    <t xml:space="preserve">    律师管理</t>
  </si>
  <si>
    <t xml:space="preserve">    公共法律服务</t>
  </si>
  <si>
    <t xml:space="preserve">    国家统一法律职业资格考试</t>
  </si>
  <si>
    <t xml:space="preserve">    社区矫正</t>
  </si>
  <si>
    <t xml:space="preserve">    法治建设</t>
  </si>
  <si>
    <t xml:space="preserve">    其他司法支出</t>
  </si>
  <si>
    <t xml:space="preserve">  监狱</t>
  </si>
  <si>
    <t xml:space="preserve">    罪犯生活及医疗卫生</t>
  </si>
  <si>
    <t xml:space="preserve">    监狱业务及罪犯改造</t>
  </si>
  <si>
    <t xml:space="preserve">    狱政设施建设</t>
  </si>
  <si>
    <t xml:space="preserve">    其他监狱支出</t>
  </si>
  <si>
    <t xml:space="preserve">  强制隔离戒毒</t>
  </si>
  <si>
    <t xml:space="preserve">    强制隔离戒毒人员生活</t>
  </si>
  <si>
    <t xml:space="preserve">    强制隔离戒毒人员教育</t>
  </si>
  <si>
    <t xml:space="preserve">    所政设施建设</t>
  </si>
  <si>
    <t xml:space="preserve">    其他强制隔离戒毒支出</t>
  </si>
  <si>
    <t xml:space="preserve">  国家保密</t>
  </si>
  <si>
    <t xml:space="preserve">    保密技术</t>
  </si>
  <si>
    <t xml:space="preserve">    保密管理</t>
  </si>
  <si>
    <t xml:space="preserve">    其他国家保密支出</t>
  </si>
  <si>
    <t xml:space="preserve">  缉私警察</t>
  </si>
  <si>
    <t xml:space="preserve">    缉私业务</t>
  </si>
  <si>
    <t xml:space="preserve">    其他缉私警察支出</t>
  </si>
  <si>
    <t xml:space="preserve">  其他公共安全支出(款)</t>
  </si>
  <si>
    <t xml:space="preserve">    国家司法救助支出</t>
  </si>
  <si>
    <t xml:space="preserve">    其他公共安全支出(项)</t>
  </si>
  <si>
    <t>教育支出</t>
  </si>
  <si>
    <t xml:space="preserve">  教育管理事务</t>
  </si>
  <si>
    <t xml:space="preserve">    其他教育管理事务支出</t>
  </si>
  <si>
    <t xml:space="preserve">  普通教育</t>
  </si>
  <si>
    <t xml:space="preserve">    学前教育</t>
  </si>
  <si>
    <t xml:space="preserve">    小学教育</t>
  </si>
  <si>
    <t xml:space="preserve">    初中教育</t>
  </si>
  <si>
    <t xml:space="preserve">    高中教育</t>
  </si>
  <si>
    <t xml:space="preserve">    高等教育</t>
  </si>
  <si>
    <t xml:space="preserve">    其他普通教育支出</t>
  </si>
  <si>
    <t xml:space="preserve">  职业教育</t>
  </si>
  <si>
    <t xml:space="preserve">    初等职业教育</t>
  </si>
  <si>
    <t xml:space="preserve">    中等职业教育</t>
  </si>
  <si>
    <t xml:space="preserve">    技校教育</t>
  </si>
  <si>
    <t xml:space="preserve">    高等职业教育</t>
  </si>
  <si>
    <t xml:space="preserve">    其他职业教育支出</t>
  </si>
  <si>
    <t xml:space="preserve">  成人教育</t>
  </si>
  <si>
    <t xml:space="preserve">    成人初等教育</t>
  </si>
  <si>
    <t xml:space="preserve">    成人中等教育</t>
  </si>
  <si>
    <t xml:space="preserve">    成人高等教育</t>
  </si>
  <si>
    <t xml:space="preserve">    成人广播电视教育</t>
  </si>
  <si>
    <t xml:space="preserve">    其他成人教育支出</t>
  </si>
  <si>
    <t xml:space="preserve">  广播电视教育</t>
  </si>
  <si>
    <t xml:space="preserve">    广播电视学校</t>
  </si>
  <si>
    <t xml:space="preserve">    教育电视台</t>
  </si>
  <si>
    <t xml:space="preserve">    其他广播电视教育支出</t>
  </si>
  <si>
    <t xml:space="preserve">  留学教育</t>
  </si>
  <si>
    <t xml:space="preserve">    出国留学教育</t>
  </si>
  <si>
    <t xml:space="preserve">    来华留学教育</t>
  </si>
  <si>
    <t xml:space="preserve">    其他留学教育支出</t>
  </si>
  <si>
    <t xml:space="preserve">  特殊教育</t>
  </si>
  <si>
    <t xml:space="preserve">    特殊学校教育</t>
  </si>
  <si>
    <t xml:space="preserve">    工读学校教育</t>
  </si>
  <si>
    <t xml:space="preserve">    其他特殊教育支出</t>
  </si>
  <si>
    <t xml:space="preserve">  进修及培训</t>
  </si>
  <si>
    <t xml:space="preserve">    教师进修</t>
  </si>
  <si>
    <t xml:space="preserve">    干部教育</t>
  </si>
  <si>
    <t xml:space="preserve">    培训支出</t>
  </si>
  <si>
    <t xml:space="preserve">    退役士兵能力提升</t>
  </si>
  <si>
    <t xml:space="preserve">    其他进修及培训</t>
  </si>
  <si>
    <t xml:space="preserve">  教育费附加安排的支出</t>
  </si>
  <si>
    <t xml:space="preserve">    农村中小学校舍建设</t>
  </si>
  <si>
    <t xml:space="preserve">    农村中小学教学设施</t>
  </si>
  <si>
    <t xml:space="preserve">    城市中小学校舍建设</t>
  </si>
  <si>
    <t xml:space="preserve">    城市中小学教学设施</t>
  </si>
  <si>
    <t xml:space="preserve">    中等职业学校教学设施</t>
  </si>
  <si>
    <t xml:space="preserve">    其他教育费附加安排的支出</t>
  </si>
  <si>
    <t xml:space="preserve">  其他教育支出(款)</t>
  </si>
  <si>
    <t xml:space="preserve">    其他教育支出(项)</t>
  </si>
  <si>
    <t>科学技术支出</t>
  </si>
  <si>
    <t xml:space="preserve">  科学技术管理事务</t>
  </si>
  <si>
    <t xml:space="preserve">    其他科学技术管理事务支出</t>
  </si>
  <si>
    <t xml:space="preserve">  基础研究</t>
  </si>
  <si>
    <t xml:space="preserve">    机构运行</t>
  </si>
  <si>
    <t xml:space="preserve">    自然科学基金</t>
  </si>
  <si>
    <t xml:space="preserve">    实验室及相关设施</t>
  </si>
  <si>
    <t xml:space="preserve">    重大科学工程</t>
  </si>
  <si>
    <t xml:space="preserve">    专项基础科研</t>
  </si>
  <si>
    <t xml:space="preserve">    专项技术基础</t>
  </si>
  <si>
    <t xml:space="preserve">    科技人才队伍建设</t>
  </si>
  <si>
    <t xml:space="preserve">    其他基础研究支出</t>
  </si>
  <si>
    <t xml:space="preserve">  应用研究</t>
  </si>
  <si>
    <t xml:space="preserve">    社会公益研究</t>
  </si>
  <si>
    <t xml:space="preserve">    高技术研究</t>
  </si>
  <si>
    <t xml:space="preserve">    专项科研试制</t>
  </si>
  <si>
    <t xml:space="preserve">    其他应用研究支出</t>
  </si>
  <si>
    <t xml:space="preserve">  技术研究与开发</t>
  </si>
  <si>
    <t xml:space="preserve">    科技成果转化与扩散</t>
  </si>
  <si>
    <t xml:space="preserve">    共性技术研究与开发</t>
  </si>
  <si>
    <t xml:space="preserve">    其他技术研究与开发支出</t>
  </si>
  <si>
    <t xml:space="preserve">  科技条件与服务</t>
  </si>
  <si>
    <t xml:space="preserve">    技术创新服务体系</t>
  </si>
  <si>
    <t xml:space="preserve">    科技条件专项</t>
  </si>
  <si>
    <t xml:space="preserve">    其他科技条件与服务支出</t>
  </si>
  <si>
    <t xml:space="preserve">  社会科学</t>
  </si>
  <si>
    <t xml:space="preserve">    社会科学研究机构</t>
  </si>
  <si>
    <t xml:space="preserve">    社会科学研究</t>
  </si>
  <si>
    <t xml:space="preserve">    社科基金支出</t>
  </si>
  <si>
    <t xml:space="preserve">    其他社会科学支出</t>
  </si>
  <si>
    <t xml:space="preserve">  科学技术普及</t>
  </si>
  <si>
    <t xml:space="preserve">    科普活动</t>
  </si>
  <si>
    <t xml:space="preserve">    青少年科技活动</t>
  </si>
  <si>
    <t xml:space="preserve">    学术交流活动</t>
  </si>
  <si>
    <t xml:space="preserve">    科技馆站</t>
  </si>
  <si>
    <t xml:space="preserve">    其他科学技术普及支出</t>
  </si>
  <si>
    <t xml:space="preserve">  科技交流与合作</t>
  </si>
  <si>
    <t xml:space="preserve">    国际交流与合作</t>
  </si>
  <si>
    <t xml:space="preserve">    重大科技合作项目</t>
  </si>
  <si>
    <t xml:space="preserve">    其他科技交流与合作支出</t>
  </si>
  <si>
    <t xml:space="preserve">  科技重大项目</t>
  </si>
  <si>
    <t xml:space="preserve">    科技重大专项</t>
  </si>
  <si>
    <t xml:space="preserve">    重点研发计划</t>
  </si>
  <si>
    <t xml:space="preserve">    其他科技重大项目</t>
  </si>
  <si>
    <t xml:space="preserve">  其他科学技术支出(款)</t>
  </si>
  <si>
    <t xml:space="preserve">    科技奖励</t>
  </si>
  <si>
    <t xml:space="preserve">    核应急</t>
  </si>
  <si>
    <t xml:space="preserve">    转制科研机构</t>
  </si>
  <si>
    <t xml:space="preserve">    其他科学技术支出(项)</t>
  </si>
  <si>
    <t>文化旅游体育与传媒支出</t>
  </si>
  <si>
    <t xml:space="preserve">  文化和旅游</t>
  </si>
  <si>
    <t xml:space="preserve">    图书馆</t>
  </si>
  <si>
    <t xml:space="preserve">    文化展示及纪念机构</t>
  </si>
  <si>
    <t xml:space="preserve">    艺术表演场所</t>
  </si>
  <si>
    <t xml:space="preserve">    艺术表演团体</t>
  </si>
  <si>
    <t xml:space="preserve">    文化活动</t>
  </si>
  <si>
    <t xml:space="preserve">    群众文化</t>
  </si>
  <si>
    <t xml:space="preserve">    文化和旅游交流与合作</t>
  </si>
  <si>
    <t xml:space="preserve">    文化创作与保护</t>
  </si>
  <si>
    <t xml:space="preserve">    文化和旅游市场管理</t>
  </si>
  <si>
    <t xml:space="preserve">    旅游宣传</t>
  </si>
  <si>
    <t xml:space="preserve">    文化和旅游管理事务</t>
  </si>
  <si>
    <t xml:space="preserve">    其他文化和旅游支出</t>
  </si>
  <si>
    <t xml:space="preserve">  文物</t>
  </si>
  <si>
    <t xml:space="preserve">    文物保护</t>
  </si>
  <si>
    <t xml:space="preserve">    博物馆</t>
  </si>
  <si>
    <t xml:space="preserve">    历史名城与古迹</t>
  </si>
  <si>
    <t xml:space="preserve">    其他文物支出</t>
  </si>
  <si>
    <t xml:space="preserve">  体育</t>
  </si>
  <si>
    <t xml:space="preserve">    运动项目管理</t>
  </si>
  <si>
    <t xml:space="preserve">    体育竞赛</t>
  </si>
  <si>
    <t xml:space="preserve">    体育训练</t>
  </si>
  <si>
    <t xml:space="preserve">    体育场馆</t>
  </si>
  <si>
    <t xml:space="preserve">    群众体育</t>
  </si>
  <si>
    <t xml:space="preserve">    体育交流与合作</t>
  </si>
  <si>
    <t xml:space="preserve">    其他体育支出</t>
  </si>
  <si>
    <t xml:space="preserve">  新闻出版电影</t>
  </si>
  <si>
    <t xml:space="preserve">    新闻通讯</t>
  </si>
  <si>
    <t xml:space="preserve">    出版发行</t>
  </si>
  <si>
    <t xml:space="preserve">    版权管理</t>
  </si>
  <si>
    <t xml:space="preserve">    电影</t>
  </si>
  <si>
    <t xml:space="preserve">    其他新闻出版电影支出</t>
  </si>
  <si>
    <t xml:space="preserve">  广播电视</t>
  </si>
  <si>
    <t xml:space="preserve">    监测监管</t>
  </si>
  <si>
    <t xml:space="preserve">    传输发射</t>
  </si>
  <si>
    <t xml:space="preserve">    广播电视事务</t>
  </si>
  <si>
    <t xml:space="preserve">    其他广播电视支出</t>
  </si>
  <si>
    <t xml:space="preserve">  其他文化旅游体育与传媒支出(款)</t>
  </si>
  <si>
    <t xml:space="preserve">    宣传文化发展专项支出</t>
  </si>
  <si>
    <t xml:space="preserve">    文化产业发展专项支出</t>
  </si>
  <si>
    <t xml:space="preserve">    其他文化旅游体育与传媒支出(项)</t>
  </si>
  <si>
    <t>社会保障和就业支出</t>
  </si>
  <si>
    <t xml:space="preserve">  人力资源和社会保障管理事务</t>
  </si>
  <si>
    <t xml:space="preserve">    综合业务管理</t>
  </si>
  <si>
    <t xml:space="preserve">    劳动保障监察</t>
  </si>
  <si>
    <t xml:space="preserve">    就业管理事务</t>
  </si>
  <si>
    <t xml:space="preserve">    社会保险业务管理事务</t>
  </si>
  <si>
    <t xml:space="preserve">    社会保险经办机构</t>
  </si>
  <si>
    <t xml:space="preserve">    劳动关系和维权</t>
  </si>
  <si>
    <t xml:space="preserve">    公共就业服务和职业技能鉴定机构</t>
  </si>
  <si>
    <t xml:space="preserve">    劳动人事争议调解仲裁</t>
  </si>
  <si>
    <t xml:space="preserve">    政府特殊津贴</t>
  </si>
  <si>
    <t xml:space="preserve">    资助留学回国人员</t>
  </si>
  <si>
    <t xml:space="preserve">    博士后日常经费</t>
  </si>
  <si>
    <t xml:space="preserve">    引进人才费用</t>
  </si>
  <si>
    <t xml:space="preserve">    其他人力资源和社会保障管理事务支出</t>
  </si>
  <si>
    <t xml:space="preserve">  民政管理事务</t>
  </si>
  <si>
    <t xml:space="preserve">    社会组织管理</t>
  </si>
  <si>
    <t xml:space="preserve">    行政区划和地名管理</t>
  </si>
  <si>
    <t xml:space="preserve">    基层政权建设和社区治理</t>
  </si>
  <si>
    <t xml:space="preserve">    其他民政管理事务支出</t>
  </si>
  <si>
    <t xml:space="preserve">  补充全国社会保障基金</t>
  </si>
  <si>
    <t xml:space="preserve">    用一般公共预算补充基金</t>
  </si>
  <si>
    <t xml:space="preserve">  行政事业单位养老支出</t>
  </si>
  <si>
    <t xml:space="preserve">    行政单位离退休</t>
  </si>
  <si>
    <t xml:space="preserve">    事业单位离退休</t>
  </si>
  <si>
    <t xml:space="preserve">    离退休人员管理机构</t>
  </si>
  <si>
    <t xml:space="preserve">    机关事业单位基本养老保险缴费支出</t>
  </si>
  <si>
    <t xml:space="preserve">    机关事业单位职业年金缴费支出</t>
  </si>
  <si>
    <t xml:space="preserve">    对机关事业单位基本养老保险基金的补助</t>
  </si>
  <si>
    <t xml:space="preserve">    对机关事业单位职业年金的补助</t>
  </si>
  <si>
    <t xml:space="preserve">    其他行政事业单位养老支出</t>
  </si>
  <si>
    <t xml:space="preserve">  企业改革补助</t>
  </si>
  <si>
    <t xml:space="preserve">    企业关闭破产补助</t>
  </si>
  <si>
    <t xml:space="preserve">    厂办大集体改革补助</t>
  </si>
  <si>
    <t xml:space="preserve">    其他企业改革发展补助</t>
  </si>
  <si>
    <t xml:space="preserve">  就业补助</t>
  </si>
  <si>
    <t xml:space="preserve">    就业创业服务补贴</t>
  </si>
  <si>
    <t xml:space="preserve">    职业培训补贴</t>
  </si>
  <si>
    <t xml:space="preserve">    社会保险补贴</t>
  </si>
  <si>
    <t xml:space="preserve">    公益性岗位补贴</t>
  </si>
  <si>
    <t xml:space="preserve">    职业技能鉴定补贴</t>
  </si>
  <si>
    <t xml:space="preserve">    就业见习补贴</t>
  </si>
  <si>
    <t xml:space="preserve">    高技能人才培养补助</t>
  </si>
  <si>
    <t xml:space="preserve">    促进创业补贴</t>
  </si>
  <si>
    <t xml:space="preserve">    其他就业补助支出</t>
  </si>
  <si>
    <t xml:space="preserve">  抚恤</t>
  </si>
  <si>
    <t xml:space="preserve">    死亡抚恤</t>
  </si>
  <si>
    <t xml:space="preserve">    伤残抚恤</t>
  </si>
  <si>
    <t xml:space="preserve">    在乡复员、退伍军人生活补助</t>
  </si>
  <si>
    <t xml:space="preserve">    义务兵优待</t>
  </si>
  <si>
    <t xml:space="preserve">    农村籍退役士兵老年生活补助</t>
  </si>
  <si>
    <t xml:space="preserve">    光荣院</t>
  </si>
  <si>
    <t xml:space="preserve">    褒扬纪念</t>
  </si>
  <si>
    <t xml:space="preserve">    其他优抚支出</t>
  </si>
  <si>
    <t xml:space="preserve">  退役安置</t>
  </si>
  <si>
    <t xml:space="preserve">    退役士兵安置</t>
  </si>
  <si>
    <t xml:space="preserve">    军队移交政府的离退休人员安置</t>
  </si>
  <si>
    <t xml:space="preserve">    军队移交政府离退休干部管理机构</t>
  </si>
  <si>
    <t xml:space="preserve">    退役士兵管理教育</t>
  </si>
  <si>
    <t xml:space="preserve">    军队转业干部安置</t>
  </si>
  <si>
    <t xml:space="preserve">    其他退役安置支出</t>
  </si>
  <si>
    <t xml:space="preserve">  社会福利</t>
  </si>
  <si>
    <t xml:space="preserve">    儿童福利</t>
  </si>
  <si>
    <t xml:space="preserve">    老年福利</t>
  </si>
  <si>
    <t xml:space="preserve">    康复辅具</t>
  </si>
  <si>
    <t xml:space="preserve">    殡葬</t>
  </si>
  <si>
    <t xml:space="preserve">    社会福利事业单位</t>
  </si>
  <si>
    <t xml:space="preserve">    养老服务</t>
  </si>
  <si>
    <t xml:space="preserve">    其他社会福利支出</t>
  </si>
  <si>
    <t xml:space="preserve">  残疾人事业</t>
  </si>
  <si>
    <t xml:space="preserve">    残疾人康复</t>
  </si>
  <si>
    <t xml:space="preserve">    残疾人就业</t>
  </si>
  <si>
    <t xml:space="preserve">    残疾人体育</t>
  </si>
  <si>
    <t xml:space="preserve">    残疾人生活和护理补贴</t>
  </si>
  <si>
    <t xml:space="preserve">    其他残疾人事业支出</t>
  </si>
  <si>
    <t xml:space="preserve">  红十字事业</t>
  </si>
  <si>
    <t xml:space="preserve">    其他红十字事业支出</t>
  </si>
  <si>
    <t xml:space="preserve">  最低生活保障</t>
  </si>
  <si>
    <t xml:space="preserve">    城市最低生活保障金支出</t>
  </si>
  <si>
    <t xml:space="preserve">    农村最低生活保障金支出</t>
  </si>
  <si>
    <t xml:space="preserve">  临时救助</t>
  </si>
  <si>
    <t xml:space="preserve">    临时救助支出</t>
  </si>
  <si>
    <t xml:space="preserve">    流浪乞讨人员救助支出</t>
  </si>
  <si>
    <t xml:space="preserve">  特困人员救助供养</t>
  </si>
  <si>
    <t xml:space="preserve">    城市特困人员救助供养支出</t>
  </si>
  <si>
    <t xml:space="preserve">    农村特困人员救助供养支出</t>
  </si>
  <si>
    <t xml:space="preserve">  补充道路交通事故社会救助基金</t>
  </si>
  <si>
    <t xml:space="preserve">    对道路交通事故社会救助基金的补助</t>
  </si>
  <si>
    <t xml:space="preserve">    交强险罚款收入补助基金支出</t>
  </si>
  <si>
    <t xml:space="preserve">  其他生活救助</t>
  </si>
  <si>
    <t xml:space="preserve">    其他城市生活救助</t>
  </si>
  <si>
    <t xml:space="preserve">    其他农村生活救助</t>
  </si>
  <si>
    <t xml:space="preserve">  财政对基本养老保险基金的补助</t>
  </si>
  <si>
    <t xml:space="preserve">    财政对企业职工基本养老保险基金的补助</t>
  </si>
  <si>
    <t xml:space="preserve">    财政对城乡居民基本养老保险基金的补助</t>
  </si>
  <si>
    <t xml:space="preserve">    财政对其他基本养老保险基金的补助</t>
  </si>
  <si>
    <t xml:space="preserve">  财政对其他社会保险基金的补助</t>
  </si>
  <si>
    <t xml:space="preserve">    财政对失业保险基金的补助</t>
  </si>
  <si>
    <t xml:space="preserve">    财政对工伤保险基金的补助</t>
  </si>
  <si>
    <t xml:space="preserve">    其他财政对社会保险基金的补助</t>
  </si>
  <si>
    <t xml:space="preserve">  退役军人管理事务</t>
  </si>
  <si>
    <t xml:space="preserve">    拥军优属</t>
  </si>
  <si>
    <t xml:space="preserve">    军供保障</t>
  </si>
  <si>
    <t xml:space="preserve">    其他退役军人事务管理支出</t>
  </si>
  <si>
    <t xml:space="preserve">  财政代缴社会保险费支出</t>
  </si>
  <si>
    <t xml:space="preserve">    财政代缴城乡居民基本养老保险费支出</t>
  </si>
  <si>
    <t xml:space="preserve">    财政代缴其他社会保险费支出</t>
  </si>
  <si>
    <t xml:space="preserve">  其他社会保障和就业支出(款)</t>
  </si>
  <si>
    <t xml:space="preserve">    其他社会保障和就业支出(项)</t>
  </si>
  <si>
    <t>卫生健康支出</t>
  </si>
  <si>
    <t xml:space="preserve">  卫生健康管理事务</t>
  </si>
  <si>
    <t xml:space="preserve">    其他卫生健康管理事务支出</t>
  </si>
  <si>
    <t xml:space="preserve">  公立医院</t>
  </si>
  <si>
    <t xml:space="preserve">    综合医院</t>
  </si>
  <si>
    <t xml:space="preserve">    中医(民族)医院</t>
  </si>
  <si>
    <t xml:space="preserve">    传染病医院</t>
  </si>
  <si>
    <t xml:space="preserve">    职业病防治医院</t>
  </si>
  <si>
    <t xml:space="preserve">    精神病医院</t>
  </si>
  <si>
    <t xml:space="preserve">    妇幼保健医院</t>
  </si>
  <si>
    <t xml:space="preserve">    儿童医院</t>
  </si>
  <si>
    <t xml:space="preserve">    其他专科医院</t>
  </si>
  <si>
    <t xml:space="preserve">    福利医院</t>
  </si>
  <si>
    <t xml:space="preserve">    行业医院</t>
  </si>
  <si>
    <t xml:space="preserve">    处理医疗欠费</t>
  </si>
  <si>
    <t xml:space="preserve">    康复医院</t>
  </si>
  <si>
    <t xml:space="preserve">    优抚医院</t>
  </si>
  <si>
    <t xml:space="preserve">    其他公立医院支出</t>
  </si>
  <si>
    <t xml:space="preserve">  基层医疗卫生机构</t>
  </si>
  <si>
    <t xml:space="preserve">    城市社区卫生机构</t>
  </si>
  <si>
    <t xml:space="preserve">    乡镇卫生院</t>
  </si>
  <si>
    <t xml:space="preserve">    其他基层医疗卫生机构支出</t>
  </si>
  <si>
    <t xml:space="preserve">  公共卫生</t>
  </si>
  <si>
    <t xml:space="preserve">    疾病预防控制机构</t>
  </si>
  <si>
    <t xml:space="preserve">    卫生监督机构</t>
  </si>
  <si>
    <t xml:space="preserve">    妇幼保健机构</t>
  </si>
  <si>
    <t xml:space="preserve">    精神卫生机构</t>
  </si>
  <si>
    <t xml:space="preserve">    应急救治机构</t>
  </si>
  <si>
    <t xml:space="preserve">    采供血机构</t>
  </si>
  <si>
    <t xml:space="preserve">    其他专业公共卫生机构</t>
  </si>
  <si>
    <t xml:space="preserve">    基本公共卫生服务</t>
  </si>
  <si>
    <t xml:space="preserve">    重大公共卫生服务</t>
  </si>
  <si>
    <t xml:space="preserve">    突发公共卫生事件应急处置</t>
  </si>
  <si>
    <t xml:space="preserve">    其他公共卫生支出</t>
  </si>
  <si>
    <t xml:space="preserve">  计划生育事务</t>
  </si>
  <si>
    <t xml:space="preserve">    计划生育机构</t>
  </si>
  <si>
    <t xml:space="preserve">    计划生育服务</t>
  </si>
  <si>
    <t xml:space="preserve">    其他计划生育事务支出</t>
  </si>
  <si>
    <t xml:space="preserve">  行政事业单位医疗</t>
  </si>
  <si>
    <t xml:space="preserve">    行政单位医疗</t>
  </si>
  <si>
    <t xml:space="preserve">    事业单位医疗</t>
  </si>
  <si>
    <t xml:space="preserve">    公务员医疗补助</t>
  </si>
  <si>
    <t xml:space="preserve">    其他行政事业单位医疗支出</t>
  </si>
  <si>
    <t xml:space="preserve">  财政对基本医疗保险基金的补助</t>
  </si>
  <si>
    <t xml:space="preserve">    财政对职工基本医疗保险基金的补助</t>
  </si>
  <si>
    <t xml:space="preserve">    财政对城乡居民基本医疗保险基金的补助</t>
  </si>
  <si>
    <t xml:space="preserve">    财政对其他基本医疗保险基金的补助</t>
  </si>
  <si>
    <t xml:space="preserve">  医疗救助</t>
  </si>
  <si>
    <t xml:space="preserve">    城乡医疗救助</t>
  </si>
  <si>
    <t xml:space="preserve">    疾病应急救助</t>
  </si>
  <si>
    <t xml:space="preserve">    其他医疗救助支出</t>
  </si>
  <si>
    <t xml:space="preserve">  优抚对象医疗</t>
  </si>
  <si>
    <t xml:space="preserve">    优抚对象医疗补助</t>
  </si>
  <si>
    <t xml:space="preserve">    其他优抚对象医疗支出</t>
  </si>
  <si>
    <t xml:space="preserve">  医疗保障管理事务</t>
  </si>
  <si>
    <t xml:space="preserve">    医疗保障政策管理</t>
  </si>
  <si>
    <t xml:space="preserve">    医疗保障经办事务</t>
  </si>
  <si>
    <t xml:space="preserve">    其他医疗保障管理事务支出</t>
  </si>
  <si>
    <t xml:space="preserve">  老龄卫生健康事务(款)</t>
  </si>
  <si>
    <t xml:space="preserve">    老龄卫生健康事务(项)</t>
  </si>
  <si>
    <t xml:space="preserve">  中医药事务</t>
  </si>
  <si>
    <t xml:space="preserve">    中医(民族医)药专项</t>
  </si>
  <si>
    <t xml:space="preserve">    其他中医药事务支出</t>
  </si>
  <si>
    <t xml:space="preserve">  疾病预防控制事务</t>
  </si>
  <si>
    <t xml:space="preserve">    其他疾病预防控制事务支出</t>
  </si>
  <si>
    <t xml:space="preserve">  其他卫生健康支出(款)</t>
  </si>
  <si>
    <t xml:space="preserve">    其他卫生健康支出(项)</t>
  </si>
  <si>
    <t>节能环保支出</t>
  </si>
  <si>
    <t xml:space="preserve">  环境保护管理事务</t>
  </si>
  <si>
    <t xml:space="preserve">    生态环境保护宣传</t>
  </si>
  <si>
    <t xml:space="preserve">    环境保护法规、规划及标准</t>
  </si>
  <si>
    <t xml:space="preserve">    生态环境国际合作及履约</t>
  </si>
  <si>
    <t xml:space="preserve">    生态环境保护行政许可</t>
  </si>
  <si>
    <t xml:space="preserve">    应对气候变化管理事务</t>
  </si>
  <si>
    <t xml:space="preserve">    其他环境保护管理事务支出</t>
  </si>
  <si>
    <t xml:space="preserve">  环境监测与监察</t>
  </si>
  <si>
    <t xml:space="preserve">    建设项目环评审查与监督</t>
  </si>
  <si>
    <t xml:space="preserve">    核与辐射安全监督</t>
  </si>
  <si>
    <t xml:space="preserve">    其他环境监测与监察支出</t>
  </si>
  <si>
    <t xml:space="preserve">  污染防治</t>
  </si>
  <si>
    <t xml:space="preserve">    大气</t>
  </si>
  <si>
    <t xml:space="preserve">    水体</t>
  </si>
  <si>
    <t xml:space="preserve">    噪声</t>
  </si>
  <si>
    <t xml:space="preserve">    固体废弃物与化学品</t>
  </si>
  <si>
    <t xml:space="preserve">    放射源和放射性废物监管</t>
  </si>
  <si>
    <t xml:space="preserve">    辐射</t>
  </si>
  <si>
    <t xml:space="preserve">    土壤</t>
  </si>
  <si>
    <t xml:space="preserve">    其他污染防治支出</t>
  </si>
  <si>
    <t xml:space="preserve">  自然生态保护</t>
  </si>
  <si>
    <t xml:space="preserve">    生态保护</t>
  </si>
  <si>
    <t xml:space="preserve">    农村环境保护</t>
  </si>
  <si>
    <t xml:space="preserve">    生物及物种资源保护</t>
  </si>
  <si>
    <t xml:space="preserve">    草原生态修复治理</t>
  </si>
  <si>
    <t xml:space="preserve">    自然保护地</t>
  </si>
  <si>
    <t xml:space="preserve">    其他自然生态保护支出</t>
  </si>
  <si>
    <t xml:space="preserve">  森林保护修复</t>
  </si>
  <si>
    <t xml:space="preserve">    森林管护</t>
  </si>
  <si>
    <t xml:space="preserve">    社会保险补助</t>
  </si>
  <si>
    <t xml:space="preserve">    政策性社会性支出补助</t>
  </si>
  <si>
    <t xml:space="preserve">    天然林保护工程建设</t>
  </si>
  <si>
    <t xml:space="preserve">    停伐补助</t>
  </si>
  <si>
    <t xml:space="preserve">    其他森林保护修复支出</t>
  </si>
  <si>
    <t xml:space="preserve">  风沙荒漠治理</t>
  </si>
  <si>
    <t xml:space="preserve">    京津风沙源治理工程建设</t>
  </si>
  <si>
    <t xml:space="preserve">    其他风沙荒漠治理支出</t>
  </si>
  <si>
    <t xml:space="preserve">  退牧还草</t>
  </si>
  <si>
    <t xml:space="preserve">    退牧还草工程建设</t>
  </si>
  <si>
    <t xml:space="preserve">    其他退牧还草支出</t>
  </si>
  <si>
    <t xml:space="preserve">  已垦草原退耕还草(款)</t>
  </si>
  <si>
    <t xml:space="preserve">    已垦草原退耕还草(项)</t>
  </si>
  <si>
    <t xml:space="preserve">  能源节约利用(款)</t>
  </si>
  <si>
    <t xml:space="preserve">    能源节约利用(项)</t>
  </si>
  <si>
    <t xml:space="preserve">  污染减排</t>
  </si>
  <si>
    <t xml:space="preserve">    生态环境监测与信息</t>
  </si>
  <si>
    <t xml:space="preserve">    生态环境执法监察</t>
  </si>
  <si>
    <t xml:space="preserve">    减排专项支出</t>
  </si>
  <si>
    <t xml:space="preserve">    清洁生产专项支出</t>
  </si>
  <si>
    <t xml:space="preserve">    其他污染减排支出</t>
  </si>
  <si>
    <t xml:space="preserve">  可再生能源(款)</t>
  </si>
  <si>
    <t xml:space="preserve">    可再生能源(项)</t>
  </si>
  <si>
    <t xml:space="preserve">  循环经济(款)</t>
  </si>
  <si>
    <t xml:space="preserve">    循环经济(项)</t>
  </si>
  <si>
    <t xml:space="preserve">  能源管理事务</t>
  </si>
  <si>
    <t xml:space="preserve">    能源科技装备</t>
  </si>
  <si>
    <t xml:space="preserve">    能源行业管理</t>
  </si>
  <si>
    <t xml:space="preserve">    能源管理</t>
  </si>
  <si>
    <t xml:space="preserve">    农村电网建设</t>
  </si>
  <si>
    <t xml:space="preserve">    其他能源管理事务支出</t>
  </si>
  <si>
    <t xml:space="preserve">  其他节能环保支出(款)</t>
  </si>
  <si>
    <t xml:space="preserve">    其他节能环保支出(项)</t>
  </si>
  <si>
    <t>城乡社区支出</t>
  </si>
  <si>
    <t xml:space="preserve">  城乡社区管理事务</t>
  </si>
  <si>
    <t xml:space="preserve">    城管执法</t>
  </si>
  <si>
    <t xml:space="preserve">    工程建设标准规范编制与监管</t>
  </si>
  <si>
    <t xml:space="preserve">    工程建设管理</t>
  </si>
  <si>
    <t xml:space="preserve">    市政公用行业市场监管</t>
  </si>
  <si>
    <t xml:space="preserve">    住宅建设与房地产市场监管</t>
  </si>
  <si>
    <t xml:space="preserve">    执业资格注册、资质审查</t>
  </si>
  <si>
    <t xml:space="preserve">    其他城乡社区管理事务支出</t>
  </si>
  <si>
    <t xml:space="preserve">  城乡社区规划与管理(款)</t>
  </si>
  <si>
    <t xml:space="preserve">    城乡社区规划与管理(项)</t>
  </si>
  <si>
    <t xml:space="preserve">  城乡社区公共设施</t>
  </si>
  <si>
    <t xml:space="preserve">    小城镇基础设施建设</t>
  </si>
  <si>
    <t xml:space="preserve">    其他城乡社区公共设施支出</t>
  </si>
  <si>
    <t xml:space="preserve">  城乡社区环境卫生(款)</t>
  </si>
  <si>
    <t xml:space="preserve">    城乡社区环境卫生(项)</t>
  </si>
  <si>
    <t xml:space="preserve">  建设市场管理与监督(款)</t>
  </si>
  <si>
    <t xml:space="preserve">    建设市场管理与监督(项)</t>
  </si>
  <si>
    <t xml:space="preserve">  其他城乡社区支出(款)</t>
  </si>
  <si>
    <t xml:space="preserve">    其他城乡社区支出(项)</t>
  </si>
  <si>
    <t>农林水支出</t>
  </si>
  <si>
    <t xml:space="preserve">  农业农村</t>
  </si>
  <si>
    <t xml:space="preserve">    农垦运行</t>
  </si>
  <si>
    <t xml:space="preserve">    科技转化与推广服务</t>
  </si>
  <si>
    <t xml:space="preserve">    病虫害控制</t>
  </si>
  <si>
    <t xml:space="preserve">    农产品质量安全</t>
  </si>
  <si>
    <t xml:space="preserve">    执法监管</t>
  </si>
  <si>
    <t xml:space="preserve">    统计监测与信息服务</t>
  </si>
  <si>
    <t xml:space="preserve">    行业业务管理</t>
  </si>
  <si>
    <t xml:space="preserve">    对外交流与合作</t>
  </si>
  <si>
    <t xml:space="preserve">    防灾救灾</t>
  </si>
  <si>
    <t xml:space="preserve">    稳定农民收入补贴</t>
  </si>
  <si>
    <t xml:space="preserve">    农业结构调整补贴</t>
  </si>
  <si>
    <t xml:space="preserve">    农业生产发展</t>
  </si>
  <si>
    <t xml:space="preserve">    农村合作经济</t>
  </si>
  <si>
    <t xml:space="preserve">    农产品加工与促销</t>
  </si>
  <si>
    <t xml:space="preserve">    农村社会事业</t>
  </si>
  <si>
    <t xml:space="preserve">    农业生态资源保护</t>
  </si>
  <si>
    <t xml:space="preserve">    乡村道路建设</t>
  </si>
  <si>
    <t xml:space="preserve">    渔业发展</t>
  </si>
  <si>
    <t xml:space="preserve">    对高校毕业生到基层任职补助</t>
  </si>
  <si>
    <t xml:space="preserve">    耕地建设与利用</t>
  </si>
  <si>
    <t xml:space="preserve">    其他农业农村支出</t>
  </si>
  <si>
    <t xml:space="preserve">  林业和草原</t>
  </si>
  <si>
    <t xml:space="preserve">    事业机构</t>
  </si>
  <si>
    <t xml:space="preserve">    森林资源培育</t>
  </si>
  <si>
    <t xml:space="preserve">    技术推广与转化</t>
  </si>
  <si>
    <t xml:space="preserve">    森林资源管理</t>
  </si>
  <si>
    <t xml:space="preserve">    森林生态效益补偿</t>
  </si>
  <si>
    <t xml:space="preserve">    动植物保护</t>
  </si>
  <si>
    <t xml:space="preserve">    湿地保护</t>
  </si>
  <si>
    <t xml:space="preserve">    执法与监督</t>
  </si>
  <si>
    <t xml:space="preserve">    防沙治沙</t>
  </si>
  <si>
    <t xml:space="preserve">    对外合作与交流</t>
  </si>
  <si>
    <t xml:space="preserve">    产业化管理</t>
  </si>
  <si>
    <t xml:space="preserve">    信息管理</t>
  </si>
  <si>
    <t xml:space="preserve">    林区公共支出</t>
  </si>
  <si>
    <t xml:space="preserve">    贷款贴息</t>
  </si>
  <si>
    <t xml:space="preserve">    林业草原防灾减灾</t>
  </si>
  <si>
    <t xml:space="preserve">    草原管理</t>
  </si>
  <si>
    <t xml:space="preserve">    退耕还林还草</t>
  </si>
  <si>
    <t xml:space="preserve">    其他林业和草原支出</t>
  </si>
  <si>
    <t xml:space="preserve">  水利</t>
  </si>
  <si>
    <t xml:space="preserve">    水利行业业务管理</t>
  </si>
  <si>
    <t xml:space="preserve">    水利工程建设</t>
  </si>
  <si>
    <t xml:space="preserve">    水利工程运行与维护</t>
  </si>
  <si>
    <t xml:space="preserve">    长江黄河等流域管理</t>
  </si>
  <si>
    <t xml:space="preserve">    水利前期工作</t>
  </si>
  <si>
    <t xml:space="preserve">    水利执法监督</t>
  </si>
  <si>
    <t xml:space="preserve">    水土保持</t>
  </si>
  <si>
    <t xml:space="preserve">    水资源节约管理与保护</t>
  </si>
  <si>
    <t xml:space="preserve">    水质监测</t>
  </si>
  <si>
    <t xml:space="preserve">    水文测报</t>
  </si>
  <si>
    <t xml:space="preserve">    防汛</t>
  </si>
  <si>
    <t xml:space="preserve">    抗旱</t>
  </si>
  <si>
    <t xml:space="preserve">    农村水利</t>
  </si>
  <si>
    <t xml:space="preserve">    水利技术推广</t>
  </si>
  <si>
    <t xml:space="preserve">    国际河流治理与管理</t>
  </si>
  <si>
    <t xml:space="preserve">    江河湖库水系综合整治</t>
  </si>
  <si>
    <t xml:space="preserve">    大中型水库移民后期扶持专项支出</t>
  </si>
  <si>
    <t xml:space="preserve">    水利安全监督</t>
  </si>
  <si>
    <t xml:space="preserve">    水利建设征地及移民支出</t>
  </si>
  <si>
    <t xml:space="preserve">    农村供水</t>
  </si>
  <si>
    <t xml:space="preserve">    南水北调工程建设</t>
  </si>
  <si>
    <t xml:space="preserve">    南水北调工程管理</t>
  </si>
  <si>
    <t xml:space="preserve">    其他水利支出</t>
  </si>
  <si>
    <t xml:space="preserve">  巩固脱贫攻坚成果衔接乡村振兴</t>
  </si>
  <si>
    <t xml:space="preserve">    农村基础设施建设</t>
  </si>
  <si>
    <t xml:space="preserve">    生产发展</t>
  </si>
  <si>
    <t xml:space="preserve">    社会发展</t>
  </si>
  <si>
    <t xml:space="preserve">    贷款奖补和贴息</t>
  </si>
  <si>
    <t xml:space="preserve">    “三西”农业建设专项补助</t>
  </si>
  <si>
    <t xml:space="preserve">    其他巩固脱贫攻坚成果衔接乡村振兴支出</t>
  </si>
  <si>
    <t xml:space="preserve">  农村综合改革</t>
  </si>
  <si>
    <t xml:space="preserve">    对村级公益事业建设的补助</t>
  </si>
  <si>
    <t xml:space="preserve">    国有农场办社会职能改革补助</t>
  </si>
  <si>
    <t xml:space="preserve">    对村民委员会和村党支部的补助</t>
  </si>
  <si>
    <t xml:space="preserve">    对村集体经济组织的补助</t>
  </si>
  <si>
    <t xml:space="preserve">    农村综合改革示范试点补助</t>
  </si>
  <si>
    <t xml:space="preserve">    其他农村综合改革支出</t>
  </si>
  <si>
    <t xml:space="preserve">  普惠金融发展支出</t>
  </si>
  <si>
    <t xml:space="preserve">    支持农村金融机构</t>
  </si>
  <si>
    <t xml:space="preserve">    农业保险保费补贴</t>
  </si>
  <si>
    <t xml:space="preserve">    创业担保贷款贴息及奖补</t>
  </si>
  <si>
    <t xml:space="preserve">    补充创业担保贷款基金</t>
  </si>
  <si>
    <t xml:space="preserve">    其他普惠金融发展支出</t>
  </si>
  <si>
    <t xml:space="preserve">  目标价格补贴</t>
  </si>
  <si>
    <t xml:space="preserve">    棉花目标价格补贴</t>
  </si>
  <si>
    <t xml:space="preserve">    其他目标价格补贴</t>
  </si>
  <si>
    <t xml:space="preserve">  其他农林水支出(款)</t>
  </si>
  <si>
    <t xml:space="preserve">    化解其他公益性乡村债务支出</t>
  </si>
  <si>
    <t xml:space="preserve">    其他农林水支出(项)</t>
  </si>
  <si>
    <t>交通运输支出</t>
  </si>
  <si>
    <t xml:space="preserve">  公路水路运输</t>
  </si>
  <si>
    <t xml:space="preserve">    公路建设</t>
  </si>
  <si>
    <t xml:space="preserve">    公路养护</t>
  </si>
  <si>
    <t xml:space="preserve">    交通运输信息化建设</t>
  </si>
  <si>
    <t xml:space="preserve">    公路和运输安全</t>
  </si>
  <si>
    <t xml:space="preserve">    公路运输管理</t>
  </si>
  <si>
    <t xml:space="preserve">    公路和运输技术标准化建设</t>
  </si>
  <si>
    <t xml:space="preserve">    水运建设</t>
  </si>
  <si>
    <t xml:space="preserve">    航道维护</t>
  </si>
  <si>
    <t xml:space="preserve">    船舶检验</t>
  </si>
  <si>
    <t xml:space="preserve">    救助打捞</t>
  </si>
  <si>
    <t xml:space="preserve">    内河运输</t>
  </si>
  <si>
    <t xml:space="preserve">    远洋运输</t>
  </si>
  <si>
    <t xml:space="preserve">    海事管理</t>
  </si>
  <si>
    <t xml:space="preserve">    航标事业发展支出</t>
  </si>
  <si>
    <t xml:space="preserve">    水路运输管理支出</t>
  </si>
  <si>
    <t xml:space="preserve">    口岸建设</t>
  </si>
  <si>
    <t xml:space="preserve">    其他公路水路运输支出</t>
  </si>
  <si>
    <t xml:space="preserve">  铁路运输</t>
  </si>
  <si>
    <t xml:space="preserve">    铁路路网建设</t>
  </si>
  <si>
    <t xml:space="preserve">    铁路还贷专项</t>
  </si>
  <si>
    <t xml:space="preserve">    铁路安全</t>
  </si>
  <si>
    <t xml:space="preserve">    铁路专项运输</t>
  </si>
  <si>
    <t xml:space="preserve">    行业监管</t>
  </si>
  <si>
    <t xml:space="preserve">    其他铁路运输支出</t>
  </si>
  <si>
    <t xml:space="preserve">  民用航空运输</t>
  </si>
  <si>
    <t xml:space="preserve">    机场建设</t>
  </si>
  <si>
    <t xml:space="preserve">    空管系统建设</t>
  </si>
  <si>
    <t xml:space="preserve">    民航还贷专项支出</t>
  </si>
  <si>
    <t xml:space="preserve">    民用航空安全</t>
  </si>
  <si>
    <t xml:space="preserve">    民航专项运输</t>
  </si>
  <si>
    <t xml:space="preserve">    其他民用航空运输支出</t>
  </si>
  <si>
    <t xml:space="preserve">  邮政业支出</t>
  </si>
  <si>
    <t xml:space="preserve">    邮政普遍服务与特殊服务</t>
  </si>
  <si>
    <t xml:space="preserve">    其他邮政业支出</t>
  </si>
  <si>
    <t xml:space="preserve">  其他交通运输支出(款)</t>
  </si>
  <si>
    <t xml:space="preserve">    公共交通运营补助</t>
  </si>
  <si>
    <t xml:space="preserve">    其他交通运输支出(项)</t>
  </si>
  <si>
    <t>资源勘探工业信息等支出</t>
  </si>
  <si>
    <t xml:space="preserve">  资源勘探开发</t>
  </si>
  <si>
    <t xml:space="preserve">    煤炭勘探开采和洗选</t>
  </si>
  <si>
    <t xml:space="preserve">    石油和天然气勘探开采</t>
  </si>
  <si>
    <t xml:space="preserve">    黑色金属矿勘探和采选</t>
  </si>
  <si>
    <t xml:space="preserve">    有色金属矿勘探和采选</t>
  </si>
  <si>
    <t xml:space="preserve">    非金属矿勘探和采选</t>
  </si>
  <si>
    <t xml:space="preserve">    其他资源勘探业支出</t>
  </si>
  <si>
    <t xml:space="preserve">  制造业</t>
  </si>
  <si>
    <t xml:space="preserve">    纺织业</t>
  </si>
  <si>
    <t xml:space="preserve">    医药制造业</t>
  </si>
  <si>
    <t xml:space="preserve">    非金属矿物制品业</t>
  </si>
  <si>
    <t xml:space="preserve">    通信设备、计算机及其他电子设备制造业</t>
  </si>
  <si>
    <t xml:space="preserve">    交通运输设备制造业</t>
  </si>
  <si>
    <t xml:space="preserve">    电气机械及器材制造业</t>
  </si>
  <si>
    <t xml:space="preserve">    工艺品及其他制造业</t>
  </si>
  <si>
    <t xml:space="preserve">    石油加工、炼焦及核燃料加工业</t>
  </si>
  <si>
    <t xml:space="preserve">    化学原料及化学制品制造业</t>
  </si>
  <si>
    <t xml:space="preserve">    黑色金属冶炼及压延加工业</t>
  </si>
  <si>
    <t xml:space="preserve">    有色金属冶炼及压延加工业</t>
  </si>
  <si>
    <t xml:space="preserve">    其他制造业支出</t>
  </si>
  <si>
    <t xml:space="preserve">  建筑业</t>
  </si>
  <si>
    <t xml:space="preserve">    其他建筑业支出</t>
  </si>
  <si>
    <t xml:space="preserve">  工业和信息产业监管</t>
  </si>
  <si>
    <t xml:space="preserve">    战备应急</t>
  </si>
  <si>
    <t xml:space="preserve">    专用通信</t>
  </si>
  <si>
    <t xml:space="preserve">    无线电及信息通信监管</t>
  </si>
  <si>
    <t xml:space="preserve">    工程建设及运行维护</t>
  </si>
  <si>
    <t xml:space="preserve">    产业发展</t>
  </si>
  <si>
    <t xml:space="preserve">    其他工业和信息产业监管支出</t>
  </si>
  <si>
    <t xml:space="preserve">  国有资产监管</t>
  </si>
  <si>
    <t xml:space="preserve">    国有企业监事会专项</t>
  </si>
  <si>
    <t xml:space="preserve">    中央企业专项管理</t>
  </si>
  <si>
    <t xml:space="preserve">    其他国有资产监管支出</t>
  </si>
  <si>
    <t xml:space="preserve">  支持中小企业发展和管理支出</t>
  </si>
  <si>
    <t xml:space="preserve">    科技型中小企业技术创新基金</t>
  </si>
  <si>
    <t xml:space="preserve">    中小企业发展专项</t>
  </si>
  <si>
    <t xml:space="preserve">    减免房租补贴</t>
  </si>
  <si>
    <t xml:space="preserve">    其他支持中小企业发展和管理支出</t>
  </si>
  <si>
    <t xml:space="preserve">  其他资源勘探工业信息等支出(款)</t>
  </si>
  <si>
    <t xml:space="preserve">    黄金事务</t>
  </si>
  <si>
    <t xml:space="preserve">    技术改造支出</t>
  </si>
  <si>
    <t xml:space="preserve">    中药材扶持资金支出</t>
  </si>
  <si>
    <t xml:space="preserve">    重点产业振兴和技术改造项目贷款贴息</t>
  </si>
  <si>
    <t xml:space="preserve">    其他资源勘探工业信息等支出(项)</t>
  </si>
  <si>
    <t>商业服务业等支出</t>
  </si>
  <si>
    <t xml:space="preserve">  商业流通事务</t>
  </si>
  <si>
    <t xml:space="preserve">    食品流通安全补贴</t>
  </si>
  <si>
    <t xml:space="preserve">    市场监测及信息管理</t>
  </si>
  <si>
    <t xml:space="preserve">    民贸企业补贴</t>
  </si>
  <si>
    <t xml:space="preserve">    民贸民品贷款贴息</t>
  </si>
  <si>
    <t xml:space="preserve">    其他商业流通事务支出</t>
  </si>
  <si>
    <t xml:space="preserve">  涉外发展服务支出</t>
  </si>
  <si>
    <t xml:space="preserve">    外商投资环境建设补助资金</t>
  </si>
  <si>
    <t xml:space="preserve">    其他涉外发展服务支出</t>
  </si>
  <si>
    <t xml:space="preserve">  其他商业服务业等支出(款)</t>
  </si>
  <si>
    <t xml:space="preserve">    服务业基础设施建设</t>
  </si>
  <si>
    <t xml:space="preserve">    其他商业服务业等支出(项)</t>
  </si>
  <si>
    <t>金融支出</t>
  </si>
  <si>
    <t xml:space="preserve">  金融部门行政支出</t>
  </si>
  <si>
    <t xml:space="preserve">    安全防卫</t>
  </si>
  <si>
    <t xml:space="preserve">    金融部门其他行政支出</t>
  </si>
  <si>
    <t xml:space="preserve">  金融部门监管支出</t>
  </si>
  <si>
    <t xml:space="preserve">    货币发行</t>
  </si>
  <si>
    <t xml:space="preserve">    金融服务</t>
  </si>
  <si>
    <t xml:space="preserve">    反假币</t>
  </si>
  <si>
    <t xml:space="preserve">    重点金融机构监管</t>
  </si>
  <si>
    <t xml:space="preserve">    金融稽查与案件处理</t>
  </si>
  <si>
    <t xml:space="preserve">    金融行业电子化建设</t>
  </si>
  <si>
    <t xml:space="preserve">    从业人员资格考试</t>
  </si>
  <si>
    <t xml:space="preserve">    反洗钱</t>
  </si>
  <si>
    <t xml:space="preserve">    金融部门其他监管支出</t>
  </si>
  <si>
    <t xml:space="preserve">  金融发展支出</t>
  </si>
  <si>
    <t xml:space="preserve">    政策性银行亏损补贴</t>
  </si>
  <si>
    <t xml:space="preserve">    利息费用补贴支出</t>
  </si>
  <si>
    <t xml:space="preserve">    补充资本金</t>
  </si>
  <si>
    <t xml:space="preserve">    风险基金补助</t>
  </si>
  <si>
    <t xml:space="preserve">    其他金融发展支出</t>
  </si>
  <si>
    <t xml:space="preserve">  金融调控支出</t>
  </si>
  <si>
    <t xml:space="preserve">    中央银行亏损补贴</t>
  </si>
  <si>
    <t xml:space="preserve">    其他金融调控支出</t>
  </si>
  <si>
    <t xml:space="preserve">  其他金融支出(款)</t>
  </si>
  <si>
    <t xml:space="preserve">    重点企业贷款贴息</t>
  </si>
  <si>
    <t xml:space="preserve">    其他金融支出(项)</t>
  </si>
  <si>
    <t>援助其他地区支出</t>
  </si>
  <si>
    <t xml:space="preserve">  一般公共服务</t>
  </si>
  <si>
    <t xml:space="preserve">  教育</t>
  </si>
  <si>
    <t xml:space="preserve">  文化旅游体育与传媒</t>
  </si>
  <si>
    <t xml:space="preserve">  卫生健康</t>
  </si>
  <si>
    <t xml:space="preserve">  节能环保</t>
  </si>
  <si>
    <t xml:space="preserve">  交通运输</t>
  </si>
  <si>
    <t xml:space="preserve">  住房保障</t>
  </si>
  <si>
    <t xml:space="preserve">  其他支出</t>
  </si>
  <si>
    <t>自然资源海洋气象等支出</t>
  </si>
  <si>
    <t xml:space="preserve">  自然资源事务</t>
  </si>
  <si>
    <t xml:space="preserve">    自然资源规划及管理</t>
  </si>
  <si>
    <t xml:space="preserve">    自然资源利用与保护</t>
  </si>
  <si>
    <t xml:space="preserve">    自然资源社会公益服务</t>
  </si>
  <si>
    <t xml:space="preserve">    自然资源行业业务管理</t>
  </si>
  <si>
    <t xml:space="preserve">    自然资源调查与确权登记</t>
  </si>
  <si>
    <t xml:space="preserve">    土地资源储备支出</t>
  </si>
  <si>
    <t xml:space="preserve">    地质矿产资源与环境调查</t>
  </si>
  <si>
    <t xml:space="preserve">    地质勘查与矿产资源管理</t>
  </si>
  <si>
    <t xml:space="preserve">    地质转产项目财政贴息</t>
  </si>
  <si>
    <t xml:space="preserve">    国外风险勘查</t>
  </si>
  <si>
    <t xml:space="preserve">    地质勘查基金(周转金)支出</t>
  </si>
  <si>
    <t xml:space="preserve">    海域与海岛管理</t>
  </si>
  <si>
    <t xml:space="preserve">    自然资源国际合作与海洋权益维护</t>
  </si>
  <si>
    <t xml:space="preserve">    自然资源卫星</t>
  </si>
  <si>
    <t xml:space="preserve">    极地考察</t>
  </si>
  <si>
    <t xml:space="preserve">    深海调查与资源开发</t>
  </si>
  <si>
    <t xml:space="preserve">    海港航标维护</t>
  </si>
  <si>
    <t xml:space="preserve">    海水淡化</t>
  </si>
  <si>
    <t xml:space="preserve">    无居民海岛使用金支出</t>
  </si>
  <si>
    <t xml:space="preserve">    海洋战略规划与预警监测</t>
  </si>
  <si>
    <t xml:space="preserve">    基础测绘与地理信息监管</t>
  </si>
  <si>
    <t xml:space="preserve">    其他自然资源事务支出</t>
  </si>
  <si>
    <t xml:space="preserve">  气象事务</t>
  </si>
  <si>
    <t xml:space="preserve">    气象事业机构</t>
  </si>
  <si>
    <t xml:space="preserve">    气象探测</t>
  </si>
  <si>
    <t xml:space="preserve">    气象信息传输及管理</t>
  </si>
  <si>
    <t xml:space="preserve">    气象预报预测</t>
  </si>
  <si>
    <t xml:space="preserve">    气象服务</t>
  </si>
  <si>
    <t xml:space="preserve">    气象装备保障维护</t>
  </si>
  <si>
    <t xml:space="preserve">    气象基础设施建设与维修</t>
  </si>
  <si>
    <t xml:space="preserve">    气象卫星</t>
  </si>
  <si>
    <t xml:space="preserve">    气象法规与标准</t>
  </si>
  <si>
    <t xml:space="preserve">    气象资金审计稽查</t>
  </si>
  <si>
    <t xml:space="preserve">    其他气象事务支出</t>
  </si>
  <si>
    <t xml:space="preserve">  其他自然资源海洋气象等支出(款)</t>
  </si>
  <si>
    <t xml:space="preserve">    其他自然资源海洋气象等支出(项)</t>
  </si>
  <si>
    <t>住房保障支出</t>
  </si>
  <si>
    <t xml:space="preserve">  保障性安居工程支出</t>
  </si>
  <si>
    <t xml:space="preserve">    廉租住房</t>
  </si>
  <si>
    <t xml:space="preserve">    沉陷区治理</t>
  </si>
  <si>
    <t xml:space="preserve">    棚户区改造</t>
  </si>
  <si>
    <t xml:space="preserve">    少数民族地区游牧民定居工程</t>
  </si>
  <si>
    <t xml:space="preserve">    农村危房改造</t>
  </si>
  <si>
    <t xml:space="preserve">    公共租赁住房</t>
  </si>
  <si>
    <t xml:space="preserve">    保障性住房租金补贴</t>
  </si>
  <si>
    <t xml:space="preserve">    老旧小区改造</t>
  </si>
  <si>
    <t xml:space="preserve">    住房租赁市场发展</t>
  </si>
  <si>
    <t xml:space="preserve">    保障性租赁住房</t>
  </si>
  <si>
    <t xml:space="preserve">    其他保障性安居工程支出</t>
  </si>
  <si>
    <t xml:space="preserve">  住房改革支出</t>
  </si>
  <si>
    <t xml:space="preserve">    住房公积金</t>
  </si>
  <si>
    <t xml:space="preserve">    提租补贴</t>
  </si>
  <si>
    <t xml:space="preserve">    购房补贴</t>
  </si>
  <si>
    <t xml:space="preserve">  城乡社区住宅</t>
  </si>
  <si>
    <t xml:space="preserve">    公有住房建设和维修改造支出</t>
  </si>
  <si>
    <t xml:space="preserve">    住房公积金管理</t>
  </si>
  <si>
    <t xml:space="preserve">    其他城乡社区住宅支出</t>
  </si>
  <si>
    <t>粮油物资储备支出</t>
  </si>
  <si>
    <t xml:space="preserve">  粮油物资事务</t>
  </si>
  <si>
    <t xml:space="preserve">    财务和审计支出</t>
  </si>
  <si>
    <t xml:space="preserve">    信息统计</t>
  </si>
  <si>
    <t xml:space="preserve">    专项业务活动</t>
  </si>
  <si>
    <t xml:space="preserve">    国家粮油差价补贴</t>
  </si>
  <si>
    <t xml:space="preserve">    粮食财务挂账利息补贴</t>
  </si>
  <si>
    <t xml:space="preserve">    粮食财务挂账消化款</t>
  </si>
  <si>
    <t xml:space="preserve">    处理陈化粮补贴</t>
  </si>
  <si>
    <t xml:space="preserve">    粮食风险基金</t>
  </si>
  <si>
    <t xml:space="preserve">    粮油市场调控专项资金</t>
  </si>
  <si>
    <t xml:space="preserve">    设施建设</t>
  </si>
  <si>
    <t xml:space="preserve">    设施安全</t>
  </si>
  <si>
    <t xml:space="preserve">    物资保管保养</t>
  </si>
  <si>
    <t xml:space="preserve">    其他粮油物资事务支出</t>
  </si>
  <si>
    <t xml:space="preserve">  能源储备</t>
  </si>
  <si>
    <t xml:space="preserve">    石油储备</t>
  </si>
  <si>
    <t xml:space="preserve">    天然铀储备</t>
  </si>
  <si>
    <t xml:space="preserve">    煤炭储备</t>
  </si>
  <si>
    <t xml:space="preserve">    成品油储备</t>
  </si>
  <si>
    <t xml:space="preserve">    天然气储备</t>
  </si>
  <si>
    <t xml:space="preserve">    其他能源储备支出</t>
  </si>
  <si>
    <t xml:space="preserve">  粮油储备</t>
  </si>
  <si>
    <t xml:space="preserve">    储备粮油补贴</t>
  </si>
  <si>
    <t xml:space="preserve">    储备粮油差价补贴</t>
  </si>
  <si>
    <t xml:space="preserve">    储备粮(油)库建设</t>
  </si>
  <si>
    <t xml:space="preserve">    最低收购价政策支出</t>
  </si>
  <si>
    <t xml:space="preserve">    其他粮油储备支出</t>
  </si>
  <si>
    <t xml:space="preserve">  重要商品储备</t>
  </si>
  <si>
    <t xml:space="preserve">    棉花储备</t>
  </si>
  <si>
    <t xml:space="preserve">    食糖储备</t>
  </si>
  <si>
    <t xml:space="preserve">    肉类储备</t>
  </si>
  <si>
    <t xml:space="preserve">    化肥储备</t>
  </si>
  <si>
    <t xml:space="preserve">    农药储备</t>
  </si>
  <si>
    <t xml:space="preserve">    边销茶储备</t>
  </si>
  <si>
    <t xml:space="preserve">    羊毛储备</t>
  </si>
  <si>
    <t xml:space="preserve">    医药储备</t>
  </si>
  <si>
    <t xml:space="preserve">    食盐储备</t>
  </si>
  <si>
    <t xml:space="preserve">    战略物资储备</t>
  </si>
  <si>
    <t xml:space="preserve">    应急物资储备</t>
  </si>
  <si>
    <t xml:space="preserve">    其他重要商品储备支出</t>
  </si>
  <si>
    <t>灾害防治及应急管理支出</t>
  </si>
  <si>
    <t xml:space="preserve">  应急管理事务</t>
  </si>
  <si>
    <t xml:space="preserve">    灾害风险防治</t>
  </si>
  <si>
    <t xml:space="preserve">    国务院安委会专项</t>
  </si>
  <si>
    <t xml:space="preserve">    安全监管</t>
  </si>
  <si>
    <t xml:space="preserve">    应急救援</t>
  </si>
  <si>
    <t xml:space="preserve">    应急管理</t>
  </si>
  <si>
    <t xml:space="preserve">    其他应急管理支出</t>
  </si>
  <si>
    <t xml:space="preserve">  消防救援事务</t>
  </si>
  <si>
    <t xml:space="preserve">    消防应急救援</t>
  </si>
  <si>
    <t xml:space="preserve">    其他消防救援事务支出</t>
  </si>
  <si>
    <t xml:space="preserve">  矿山安全</t>
  </si>
  <si>
    <t xml:space="preserve">    矿山安全监察事务</t>
  </si>
  <si>
    <t xml:space="preserve">    矿山应急救援事务</t>
  </si>
  <si>
    <t xml:space="preserve">    其他矿山安全支出</t>
  </si>
  <si>
    <t xml:space="preserve">  地震事务</t>
  </si>
  <si>
    <t xml:space="preserve">    地震监测</t>
  </si>
  <si>
    <t xml:space="preserve">    地震预测预报</t>
  </si>
  <si>
    <t xml:space="preserve">    地震灾害预防</t>
  </si>
  <si>
    <t xml:space="preserve">    地震应急救援</t>
  </si>
  <si>
    <t xml:space="preserve">    地震环境探察</t>
  </si>
  <si>
    <t xml:space="preserve">    防震减灾信息管理</t>
  </si>
  <si>
    <t xml:space="preserve">    防震减灾基础管理</t>
  </si>
  <si>
    <t xml:space="preserve">    地震事业机构</t>
  </si>
  <si>
    <t xml:space="preserve">    其他地震事务支出</t>
  </si>
  <si>
    <t xml:space="preserve">  自然灾害防治</t>
  </si>
  <si>
    <t xml:space="preserve">    地质灾害防治</t>
  </si>
  <si>
    <t xml:space="preserve">    森林草原防灾减灾</t>
  </si>
  <si>
    <t xml:space="preserve">    其他自然灾害防治支出</t>
  </si>
  <si>
    <t xml:space="preserve">  自然灾害救灾及恢复重建支出</t>
  </si>
  <si>
    <t xml:space="preserve">    自然灾害救灾补助</t>
  </si>
  <si>
    <t xml:space="preserve">    自然灾害灾后重建补助</t>
  </si>
  <si>
    <t xml:space="preserve">    其他自然灾害救灾及恢复重建支出</t>
  </si>
  <si>
    <t xml:space="preserve">  其他灾害防治及应急管理支出(款)</t>
  </si>
  <si>
    <t xml:space="preserve">    其他灾害防治及应急管理支出(项)</t>
  </si>
  <si>
    <t>预备费</t>
  </si>
  <si>
    <t>其他支出(类)</t>
  </si>
  <si>
    <t xml:space="preserve">  其他支出(款)</t>
  </si>
  <si>
    <t xml:space="preserve">    其他支出(项)</t>
  </si>
  <si>
    <t>债务付息支出</t>
  </si>
  <si>
    <t xml:space="preserve">  中央政府国内债务付息支出(款)</t>
  </si>
  <si>
    <t xml:space="preserve">    中央政府国内债务付息支出(项)</t>
  </si>
  <si>
    <t xml:space="preserve">  中央政府国外债务付息支出</t>
  </si>
  <si>
    <t xml:space="preserve">    中央政府境外发行主权债券付息支出</t>
  </si>
  <si>
    <t xml:space="preserve">    中央政府向外国政府借款付息支出</t>
  </si>
  <si>
    <t xml:space="preserve">    中央政府向国际金融组织借款付息支出</t>
  </si>
  <si>
    <t xml:space="preserve">    中央政府其他国外借款付息支出</t>
  </si>
  <si>
    <t xml:space="preserve">  地方政府一般债务付息支出</t>
  </si>
  <si>
    <t xml:space="preserve">    地方政府一般债券付息支出</t>
  </si>
  <si>
    <t xml:space="preserve">    地方政府向外国政府借款付息支出</t>
  </si>
  <si>
    <t xml:space="preserve">    地方政府向国际组织借款付息支出</t>
  </si>
  <si>
    <t xml:space="preserve">    地方政府其他一般债务付息支出</t>
  </si>
  <si>
    <t>债务发行费用支出</t>
  </si>
  <si>
    <t xml:space="preserve">  中央政府国内债务发行费用支出(款)</t>
  </si>
  <si>
    <t xml:space="preserve">    中央政府国内债务发行费用支出(项)</t>
  </si>
  <si>
    <t xml:space="preserve">  中央政府国外债务发行费用支出(款)</t>
  </si>
  <si>
    <t xml:space="preserve">    中央政府国外债务发行费用支出(项)</t>
  </si>
  <si>
    <t xml:space="preserve">  地方政府一般债务发行费用支出(款)</t>
  </si>
  <si>
    <t xml:space="preserve">    地方政府一般债务发行费用支出(项)</t>
  </si>
  <si>
    <t>类款项</t>
  </si>
  <si>
    <t>功能科目编码</t>
  </si>
  <si>
    <r>
      <rPr>
        <sz val="12"/>
        <rFont val="方正仿宋_GB2312"/>
        <charset val="134"/>
      </rPr>
      <t>支出项目</t>
    </r>
  </si>
  <si>
    <r>
      <rPr>
        <sz val="12"/>
        <rFont val="Times New Roman"/>
        <charset val="0"/>
      </rPr>
      <t>2022</t>
    </r>
    <r>
      <rPr>
        <sz val="12"/>
        <rFont val="方正仿宋_GB2312"/>
        <charset val="134"/>
      </rPr>
      <t>年预算</t>
    </r>
  </si>
  <si>
    <r>
      <rPr>
        <b/>
        <sz val="10"/>
        <rFont val="方正仿宋_GB2312"/>
        <charset val="134"/>
      </rPr>
      <t>一、一般公共预算支出</t>
    </r>
  </si>
  <si>
    <t>类</t>
  </si>
  <si>
    <r>
      <rPr>
        <b/>
        <sz val="10"/>
        <rFont val="方正仿宋_GB2312"/>
        <charset val="134"/>
      </rPr>
      <t>一般公共服务支出</t>
    </r>
  </si>
  <si>
    <t>款</t>
  </si>
  <si>
    <r>
      <rPr>
        <b/>
        <sz val="10"/>
        <rFont val="Times New Roman"/>
        <charset val="0"/>
      </rPr>
      <t xml:space="preserve">  </t>
    </r>
    <r>
      <rPr>
        <b/>
        <sz val="10"/>
        <rFont val="方正仿宋_GB2312"/>
        <charset val="134"/>
      </rPr>
      <t>人大事务</t>
    </r>
  </si>
  <si>
    <t>项</t>
  </si>
  <si>
    <r>
      <rPr>
        <sz val="10"/>
        <rFont val="Times New Roman"/>
        <charset val="0"/>
      </rPr>
      <t xml:space="preserve">    </t>
    </r>
    <r>
      <rPr>
        <sz val="10"/>
        <rFont val="方正仿宋_GB2312"/>
        <charset val="134"/>
      </rPr>
      <t>行政运行</t>
    </r>
  </si>
  <si>
    <r>
      <rPr>
        <sz val="10"/>
        <rFont val="Times New Roman"/>
        <charset val="0"/>
      </rPr>
      <t xml:space="preserve">    </t>
    </r>
    <r>
      <rPr>
        <sz val="10"/>
        <rFont val="方正仿宋_GB2312"/>
        <charset val="134"/>
      </rPr>
      <t>一般行政管理事务</t>
    </r>
  </si>
  <si>
    <r>
      <rPr>
        <sz val="10"/>
        <rFont val="Times New Roman"/>
        <charset val="0"/>
      </rPr>
      <t xml:space="preserve">    </t>
    </r>
    <r>
      <rPr>
        <sz val="10"/>
        <rFont val="方正仿宋_GB2312"/>
        <charset val="134"/>
      </rPr>
      <t>人大会议</t>
    </r>
  </si>
  <si>
    <r>
      <rPr>
        <sz val="10"/>
        <rFont val="Times New Roman"/>
        <charset val="0"/>
      </rPr>
      <t xml:space="preserve">    </t>
    </r>
    <r>
      <rPr>
        <sz val="10"/>
        <rFont val="方正仿宋_GB2312"/>
        <charset val="134"/>
      </rPr>
      <t>人大代表履职能力提升</t>
    </r>
  </si>
  <si>
    <r>
      <rPr>
        <sz val="10"/>
        <rFont val="Times New Roman"/>
        <charset val="0"/>
      </rPr>
      <t xml:space="preserve">    </t>
    </r>
    <r>
      <rPr>
        <sz val="10"/>
        <rFont val="方正仿宋_GB2312"/>
        <charset val="134"/>
      </rPr>
      <t>其他人大事务支出</t>
    </r>
  </si>
  <si>
    <r>
      <rPr>
        <b/>
        <sz val="10"/>
        <rFont val="Times New Roman"/>
        <charset val="0"/>
      </rPr>
      <t xml:space="preserve">  </t>
    </r>
    <r>
      <rPr>
        <b/>
        <sz val="10"/>
        <rFont val="方正仿宋_GB2312"/>
        <charset val="134"/>
      </rPr>
      <t>政协事务</t>
    </r>
  </si>
  <si>
    <r>
      <rPr>
        <sz val="10"/>
        <rFont val="Times New Roman"/>
        <charset val="0"/>
      </rPr>
      <t xml:space="preserve">    </t>
    </r>
    <r>
      <rPr>
        <sz val="10"/>
        <rFont val="方正仿宋_GB2312"/>
        <charset val="134"/>
      </rPr>
      <t>政协会议</t>
    </r>
  </si>
  <si>
    <r>
      <rPr>
        <sz val="10"/>
        <rFont val="Times New Roman"/>
        <charset val="0"/>
      </rPr>
      <t xml:space="preserve">    </t>
    </r>
    <r>
      <rPr>
        <sz val="10"/>
        <rFont val="方正仿宋_GB2312"/>
        <charset val="134"/>
      </rPr>
      <t>参政议政</t>
    </r>
  </si>
  <si>
    <r>
      <rPr>
        <b/>
        <sz val="10"/>
        <rFont val="Times New Roman"/>
        <charset val="0"/>
      </rPr>
      <t xml:space="preserve">  </t>
    </r>
    <r>
      <rPr>
        <b/>
        <sz val="10"/>
        <rFont val="方正仿宋_GB2312"/>
        <charset val="134"/>
      </rPr>
      <t>政府办公厅</t>
    </r>
    <r>
      <rPr>
        <b/>
        <sz val="10"/>
        <rFont val="Times New Roman"/>
        <charset val="0"/>
      </rPr>
      <t>(</t>
    </r>
    <r>
      <rPr>
        <b/>
        <sz val="10"/>
        <rFont val="方正仿宋_GB2312"/>
        <charset val="134"/>
      </rPr>
      <t>室</t>
    </r>
    <r>
      <rPr>
        <b/>
        <sz val="10"/>
        <rFont val="Times New Roman"/>
        <charset val="0"/>
      </rPr>
      <t>)</t>
    </r>
    <r>
      <rPr>
        <b/>
        <sz val="10"/>
        <rFont val="方正仿宋_GB2312"/>
        <charset val="134"/>
      </rPr>
      <t>及相关机构事务</t>
    </r>
  </si>
  <si>
    <r>
      <rPr>
        <sz val="10"/>
        <rFont val="Times New Roman"/>
        <charset val="0"/>
      </rPr>
      <t xml:space="preserve">    </t>
    </r>
    <r>
      <rPr>
        <sz val="10"/>
        <rFont val="方正仿宋_GB2312"/>
        <charset val="134"/>
      </rPr>
      <t>机关服务</t>
    </r>
  </si>
  <si>
    <r>
      <rPr>
        <sz val="10"/>
        <rFont val="Times New Roman"/>
        <charset val="0"/>
      </rPr>
      <t xml:space="preserve">    </t>
    </r>
    <r>
      <rPr>
        <sz val="10"/>
        <rFont val="方正仿宋_GB2312"/>
        <charset val="134"/>
      </rPr>
      <t>政务公开审批</t>
    </r>
  </si>
  <si>
    <r>
      <rPr>
        <sz val="10"/>
        <rFont val="Times New Roman"/>
        <charset val="0"/>
      </rPr>
      <t xml:space="preserve">    </t>
    </r>
    <r>
      <rPr>
        <sz val="10"/>
        <rFont val="方正仿宋_GB2312"/>
        <charset val="134"/>
      </rPr>
      <t>信访事务</t>
    </r>
  </si>
  <si>
    <r>
      <rPr>
        <b/>
        <sz val="10"/>
        <rFont val="Times New Roman"/>
        <charset val="0"/>
      </rPr>
      <t xml:space="preserve">  </t>
    </r>
    <r>
      <rPr>
        <b/>
        <sz val="10"/>
        <rFont val="方正仿宋_GB2312"/>
        <charset val="134"/>
      </rPr>
      <t>发展与改革事务</t>
    </r>
  </si>
  <si>
    <r>
      <rPr>
        <sz val="10"/>
        <rFont val="Times New Roman"/>
        <charset val="0"/>
      </rPr>
      <t xml:space="preserve">    </t>
    </r>
    <r>
      <rPr>
        <sz val="10"/>
        <rFont val="方正仿宋_GB2312"/>
        <charset val="134"/>
      </rPr>
      <t>其他发展与改革事务支出</t>
    </r>
  </si>
  <si>
    <r>
      <rPr>
        <b/>
        <sz val="10"/>
        <rFont val="Times New Roman"/>
        <charset val="0"/>
      </rPr>
      <t xml:space="preserve">  </t>
    </r>
    <r>
      <rPr>
        <b/>
        <sz val="10"/>
        <rFont val="方正仿宋_GB2312"/>
        <charset val="134"/>
      </rPr>
      <t>统计信息事务</t>
    </r>
  </si>
  <si>
    <r>
      <rPr>
        <sz val="10"/>
        <rFont val="Times New Roman"/>
        <charset val="0"/>
      </rPr>
      <t xml:space="preserve">    </t>
    </r>
    <r>
      <rPr>
        <sz val="10"/>
        <rFont val="方正仿宋_GB2312"/>
        <charset val="134"/>
      </rPr>
      <t>专项普查活动</t>
    </r>
  </si>
  <si>
    <r>
      <rPr>
        <b/>
        <sz val="10"/>
        <rFont val="Times New Roman"/>
        <charset val="0"/>
      </rPr>
      <t xml:space="preserve">  </t>
    </r>
    <r>
      <rPr>
        <b/>
        <sz val="10"/>
        <rFont val="方正仿宋_GB2312"/>
        <charset val="134"/>
      </rPr>
      <t>财政事务</t>
    </r>
  </si>
  <si>
    <r>
      <rPr>
        <sz val="10"/>
        <rFont val="Times New Roman"/>
        <charset val="0"/>
      </rPr>
      <t xml:space="preserve">    </t>
    </r>
    <r>
      <rPr>
        <sz val="10"/>
        <rFont val="方正仿宋_GB2312"/>
        <charset val="134"/>
      </rPr>
      <t>预算改革业务</t>
    </r>
  </si>
  <si>
    <r>
      <rPr>
        <sz val="10"/>
        <rFont val="Times New Roman"/>
        <charset val="0"/>
      </rPr>
      <t xml:space="preserve">    </t>
    </r>
    <r>
      <rPr>
        <sz val="10"/>
        <rFont val="方正仿宋_GB2312"/>
        <charset val="134"/>
      </rPr>
      <t>财政委托业务支出</t>
    </r>
  </si>
  <si>
    <r>
      <rPr>
        <b/>
        <sz val="10"/>
        <rFont val="Times New Roman"/>
        <charset val="0"/>
      </rPr>
      <t xml:space="preserve">  </t>
    </r>
    <r>
      <rPr>
        <b/>
        <sz val="10"/>
        <rFont val="方正仿宋_GB2312"/>
        <charset val="134"/>
      </rPr>
      <t>税收事务</t>
    </r>
  </si>
  <si>
    <r>
      <rPr>
        <sz val="10"/>
        <rFont val="Times New Roman"/>
        <charset val="0"/>
      </rPr>
      <t xml:space="preserve">    </t>
    </r>
    <r>
      <rPr>
        <sz val="10"/>
        <rFont val="方正仿宋_GB2312"/>
        <charset val="134"/>
      </rPr>
      <t>其他税收事务支出</t>
    </r>
  </si>
  <si>
    <r>
      <rPr>
        <b/>
        <sz val="10"/>
        <rFont val="Times New Roman"/>
        <charset val="0"/>
      </rPr>
      <t xml:space="preserve">  </t>
    </r>
    <r>
      <rPr>
        <b/>
        <sz val="10"/>
        <rFont val="方正仿宋_GB2312"/>
        <charset val="134"/>
      </rPr>
      <t>审计事务</t>
    </r>
  </si>
  <si>
    <r>
      <rPr>
        <sz val="10"/>
        <rFont val="Times New Roman"/>
        <charset val="0"/>
      </rPr>
      <t xml:space="preserve">    </t>
    </r>
    <r>
      <rPr>
        <sz val="10"/>
        <rFont val="方正仿宋_GB2312"/>
        <charset val="134"/>
      </rPr>
      <t>其他审计事务支出</t>
    </r>
  </si>
  <si>
    <r>
      <rPr>
        <b/>
        <sz val="10"/>
        <rFont val="Times New Roman"/>
        <charset val="0"/>
      </rPr>
      <t xml:space="preserve">  </t>
    </r>
    <r>
      <rPr>
        <b/>
        <sz val="10"/>
        <rFont val="方正仿宋_GB2312"/>
        <charset val="134"/>
      </rPr>
      <t>纪检监察事务</t>
    </r>
  </si>
  <si>
    <r>
      <rPr>
        <sz val="10"/>
        <rFont val="Times New Roman"/>
        <charset val="0"/>
      </rPr>
      <t xml:space="preserve">    </t>
    </r>
    <r>
      <rPr>
        <sz val="10"/>
        <rFont val="方正仿宋_GB2312"/>
        <charset val="134"/>
      </rPr>
      <t>大案要案查处</t>
    </r>
  </si>
  <si>
    <r>
      <rPr>
        <sz val="10"/>
        <rFont val="Times New Roman"/>
        <charset val="0"/>
      </rPr>
      <t xml:space="preserve">    </t>
    </r>
    <r>
      <rPr>
        <sz val="10"/>
        <rFont val="方正仿宋_GB2312"/>
        <charset val="134"/>
      </rPr>
      <t>派驻派出机构</t>
    </r>
  </si>
  <si>
    <r>
      <rPr>
        <sz val="10"/>
        <rFont val="Times New Roman"/>
        <charset val="0"/>
      </rPr>
      <t xml:space="preserve">    </t>
    </r>
    <r>
      <rPr>
        <sz val="10"/>
        <rFont val="方正仿宋_GB2312"/>
        <charset val="134"/>
      </rPr>
      <t>巡视工作</t>
    </r>
  </si>
  <si>
    <r>
      <rPr>
        <b/>
        <sz val="10"/>
        <rFont val="Times New Roman"/>
        <charset val="0"/>
      </rPr>
      <t xml:space="preserve">  </t>
    </r>
    <r>
      <rPr>
        <b/>
        <sz val="10"/>
        <rFont val="方正仿宋_GB2312"/>
        <charset val="134"/>
      </rPr>
      <t>商贸事务</t>
    </r>
  </si>
  <si>
    <r>
      <rPr>
        <sz val="10"/>
        <rFont val="Times New Roman"/>
        <charset val="0"/>
      </rPr>
      <t xml:space="preserve">    </t>
    </r>
    <r>
      <rPr>
        <sz val="10"/>
        <rFont val="方正仿宋_GB2312"/>
        <charset val="134"/>
      </rPr>
      <t>招商引资</t>
    </r>
  </si>
  <si>
    <r>
      <rPr>
        <b/>
        <sz val="10"/>
        <rFont val="Times New Roman"/>
        <charset val="0"/>
      </rPr>
      <t xml:space="preserve">  </t>
    </r>
    <r>
      <rPr>
        <b/>
        <sz val="10"/>
        <rFont val="方正仿宋_GB2312"/>
        <charset val="134"/>
      </rPr>
      <t>档案事务</t>
    </r>
  </si>
  <si>
    <r>
      <rPr>
        <sz val="10"/>
        <rFont val="Times New Roman"/>
        <charset val="0"/>
      </rPr>
      <t xml:space="preserve">    </t>
    </r>
    <r>
      <rPr>
        <sz val="10"/>
        <rFont val="方正仿宋_GB2312"/>
        <charset val="134"/>
      </rPr>
      <t>档案馆</t>
    </r>
  </si>
  <si>
    <r>
      <rPr>
        <b/>
        <sz val="10"/>
        <rFont val="Times New Roman"/>
        <charset val="0"/>
      </rPr>
      <t xml:space="preserve">  </t>
    </r>
    <r>
      <rPr>
        <b/>
        <sz val="10"/>
        <rFont val="方正仿宋_GB2312"/>
        <charset val="134"/>
      </rPr>
      <t>民主党派及工商联事务</t>
    </r>
  </si>
  <si>
    <r>
      <rPr>
        <b/>
        <sz val="10"/>
        <rFont val="Times New Roman"/>
        <charset val="0"/>
      </rPr>
      <t xml:space="preserve">  </t>
    </r>
    <r>
      <rPr>
        <b/>
        <sz val="10"/>
        <rFont val="方正仿宋_GB2312"/>
        <charset val="134"/>
      </rPr>
      <t>群众团体事务</t>
    </r>
  </si>
  <si>
    <r>
      <rPr>
        <sz val="10"/>
        <rFont val="Times New Roman"/>
        <charset val="0"/>
      </rPr>
      <t xml:space="preserve">    </t>
    </r>
    <r>
      <rPr>
        <sz val="10"/>
        <rFont val="方正仿宋_GB2312"/>
        <charset val="134"/>
      </rPr>
      <t>其他群众团体事务支出</t>
    </r>
  </si>
  <si>
    <r>
      <rPr>
        <b/>
        <sz val="10"/>
        <rFont val="Times New Roman"/>
        <charset val="0"/>
      </rPr>
      <t xml:space="preserve">  </t>
    </r>
    <r>
      <rPr>
        <b/>
        <sz val="10"/>
        <rFont val="方正仿宋_GB2312"/>
        <charset val="134"/>
      </rPr>
      <t>党委办公厅</t>
    </r>
    <r>
      <rPr>
        <b/>
        <sz val="10"/>
        <rFont val="Times New Roman"/>
        <charset val="0"/>
      </rPr>
      <t>(</t>
    </r>
    <r>
      <rPr>
        <b/>
        <sz val="10"/>
        <rFont val="方正仿宋_GB2312"/>
        <charset val="134"/>
      </rPr>
      <t>室</t>
    </r>
    <r>
      <rPr>
        <b/>
        <sz val="10"/>
        <rFont val="Times New Roman"/>
        <charset val="0"/>
      </rPr>
      <t>)</t>
    </r>
    <r>
      <rPr>
        <b/>
        <sz val="10"/>
        <rFont val="方正仿宋_GB2312"/>
        <charset val="134"/>
      </rPr>
      <t>及相关机构事务</t>
    </r>
  </si>
  <si>
    <r>
      <rPr>
        <b/>
        <sz val="10"/>
        <rFont val="Times New Roman"/>
        <charset val="0"/>
      </rPr>
      <t xml:space="preserve">  </t>
    </r>
    <r>
      <rPr>
        <b/>
        <sz val="10"/>
        <rFont val="方正仿宋_GB2312"/>
        <charset val="134"/>
      </rPr>
      <t>组织事务</t>
    </r>
  </si>
  <si>
    <r>
      <rPr>
        <b/>
        <sz val="10"/>
        <rFont val="Times New Roman"/>
        <charset val="0"/>
      </rPr>
      <t xml:space="preserve">  </t>
    </r>
    <r>
      <rPr>
        <b/>
        <sz val="10"/>
        <rFont val="方正仿宋_GB2312"/>
        <charset val="134"/>
      </rPr>
      <t>宣传事务</t>
    </r>
  </si>
  <si>
    <r>
      <rPr>
        <b/>
        <sz val="10"/>
        <rFont val="Times New Roman"/>
        <charset val="0"/>
      </rPr>
      <t xml:space="preserve">  </t>
    </r>
    <r>
      <rPr>
        <b/>
        <sz val="10"/>
        <rFont val="方正仿宋_GB2312"/>
        <charset val="134"/>
      </rPr>
      <t>统战事务</t>
    </r>
  </si>
  <si>
    <r>
      <rPr>
        <b/>
        <sz val="10"/>
        <rFont val="Times New Roman"/>
        <charset val="0"/>
      </rPr>
      <t xml:space="preserve">  </t>
    </r>
    <r>
      <rPr>
        <b/>
        <sz val="10"/>
        <rFont val="方正仿宋_GB2312"/>
        <charset val="134"/>
      </rPr>
      <t>网信事务</t>
    </r>
  </si>
  <si>
    <r>
      <rPr>
        <b/>
        <sz val="10"/>
        <rFont val="Times New Roman"/>
        <charset val="0"/>
      </rPr>
      <t xml:space="preserve">  </t>
    </r>
    <r>
      <rPr>
        <b/>
        <sz val="10"/>
        <rFont val="方正仿宋_GB2312"/>
        <charset val="134"/>
      </rPr>
      <t>市场监督管理事务</t>
    </r>
  </si>
  <si>
    <r>
      <rPr>
        <b/>
        <sz val="10"/>
        <rFont val="Times New Roman"/>
        <charset val="0"/>
      </rPr>
      <t xml:space="preserve">  </t>
    </r>
    <r>
      <rPr>
        <b/>
        <sz val="10"/>
        <rFont val="方正仿宋_GB2312"/>
        <charset val="134"/>
      </rPr>
      <t>其他一般公共服务支出</t>
    </r>
    <r>
      <rPr>
        <b/>
        <sz val="10"/>
        <rFont val="Times New Roman"/>
        <charset val="0"/>
      </rPr>
      <t>(</t>
    </r>
    <r>
      <rPr>
        <b/>
        <sz val="10"/>
        <rFont val="方正仿宋_GB2312"/>
        <charset val="134"/>
      </rPr>
      <t>款</t>
    </r>
    <r>
      <rPr>
        <b/>
        <sz val="10"/>
        <rFont val="Times New Roman"/>
        <charset val="0"/>
      </rPr>
      <t>)</t>
    </r>
  </si>
  <si>
    <r>
      <rPr>
        <sz val="10"/>
        <rFont val="Times New Roman"/>
        <charset val="0"/>
      </rPr>
      <t xml:space="preserve">    </t>
    </r>
    <r>
      <rPr>
        <sz val="10"/>
        <rFont val="方正仿宋_GB2312"/>
        <charset val="134"/>
      </rPr>
      <t>其他一般公共服务支出</t>
    </r>
    <r>
      <rPr>
        <sz val="10"/>
        <rFont val="Times New Roman"/>
        <charset val="0"/>
      </rPr>
      <t>(</t>
    </r>
    <r>
      <rPr>
        <sz val="10"/>
        <rFont val="方正仿宋_GB2312"/>
        <charset val="134"/>
      </rPr>
      <t>项</t>
    </r>
    <r>
      <rPr>
        <sz val="10"/>
        <rFont val="Times New Roman"/>
        <charset val="0"/>
      </rPr>
      <t>)</t>
    </r>
  </si>
  <si>
    <r>
      <rPr>
        <b/>
        <sz val="10"/>
        <rFont val="方正仿宋_GB2312"/>
        <charset val="134"/>
      </rPr>
      <t>国防支出</t>
    </r>
  </si>
  <si>
    <t xml:space="preserve">  军费(款)</t>
  </si>
  <si>
    <t xml:space="preserve">    现役部队(项)</t>
  </si>
  <si>
    <r>
      <rPr>
        <b/>
        <sz val="10"/>
        <rFont val="Times New Roman"/>
        <charset val="0"/>
      </rPr>
      <t xml:space="preserve">  </t>
    </r>
    <r>
      <rPr>
        <b/>
        <sz val="10"/>
        <rFont val="方正仿宋_GB2312"/>
        <charset val="134"/>
      </rPr>
      <t>其他国防支出</t>
    </r>
    <r>
      <rPr>
        <b/>
        <sz val="10"/>
        <rFont val="Times New Roman"/>
        <charset val="0"/>
      </rPr>
      <t>(</t>
    </r>
    <r>
      <rPr>
        <b/>
        <sz val="10"/>
        <rFont val="方正仿宋_GB2312"/>
        <charset val="134"/>
      </rPr>
      <t>款</t>
    </r>
    <r>
      <rPr>
        <b/>
        <sz val="10"/>
        <rFont val="Times New Roman"/>
        <charset val="0"/>
      </rPr>
      <t>)</t>
    </r>
  </si>
  <si>
    <r>
      <rPr>
        <sz val="10"/>
        <rFont val="Times New Roman"/>
        <charset val="0"/>
      </rPr>
      <t xml:space="preserve">    </t>
    </r>
    <r>
      <rPr>
        <sz val="10"/>
        <rFont val="方正仿宋_GB2312"/>
        <charset val="134"/>
      </rPr>
      <t>其他国防支出</t>
    </r>
    <r>
      <rPr>
        <sz val="10"/>
        <rFont val="Times New Roman"/>
        <charset val="0"/>
      </rPr>
      <t>(</t>
    </r>
    <r>
      <rPr>
        <sz val="10"/>
        <rFont val="方正仿宋_GB2312"/>
        <charset val="134"/>
      </rPr>
      <t>项</t>
    </r>
    <r>
      <rPr>
        <sz val="10"/>
        <rFont val="Times New Roman"/>
        <charset val="0"/>
      </rPr>
      <t>)</t>
    </r>
  </si>
  <si>
    <r>
      <rPr>
        <b/>
        <sz val="10"/>
        <rFont val="方正仿宋_GB2312"/>
        <charset val="134"/>
      </rPr>
      <t>公共安全支出</t>
    </r>
  </si>
  <si>
    <r>
      <rPr>
        <b/>
        <sz val="10"/>
        <rFont val="Times New Roman"/>
        <charset val="0"/>
      </rPr>
      <t xml:space="preserve">  </t>
    </r>
    <r>
      <rPr>
        <b/>
        <sz val="10"/>
        <rFont val="方正仿宋_GB2312"/>
        <charset val="134"/>
      </rPr>
      <t>武装警察部队</t>
    </r>
    <r>
      <rPr>
        <b/>
        <sz val="10"/>
        <rFont val="Times New Roman"/>
        <charset val="0"/>
      </rPr>
      <t>(</t>
    </r>
    <r>
      <rPr>
        <b/>
        <sz val="10"/>
        <rFont val="方正仿宋_GB2312"/>
        <charset val="134"/>
      </rPr>
      <t>款</t>
    </r>
    <r>
      <rPr>
        <b/>
        <sz val="10"/>
        <rFont val="Times New Roman"/>
        <charset val="0"/>
      </rPr>
      <t>)</t>
    </r>
  </si>
  <si>
    <r>
      <rPr>
        <sz val="10"/>
        <rFont val="Times New Roman"/>
        <charset val="0"/>
      </rPr>
      <t xml:space="preserve">    </t>
    </r>
    <r>
      <rPr>
        <sz val="10"/>
        <rFont val="方正仿宋_GB2312"/>
        <charset val="134"/>
      </rPr>
      <t>武装警察部队</t>
    </r>
    <r>
      <rPr>
        <sz val="10"/>
        <rFont val="Times New Roman"/>
        <charset val="0"/>
      </rPr>
      <t>(</t>
    </r>
    <r>
      <rPr>
        <sz val="10"/>
        <rFont val="方正仿宋_GB2312"/>
        <charset val="134"/>
      </rPr>
      <t>项</t>
    </r>
    <r>
      <rPr>
        <sz val="10"/>
        <rFont val="Times New Roman"/>
        <charset val="0"/>
      </rPr>
      <t>)</t>
    </r>
  </si>
  <si>
    <r>
      <rPr>
        <b/>
        <sz val="10"/>
        <rFont val="Times New Roman"/>
        <charset val="0"/>
      </rPr>
      <t xml:space="preserve">  </t>
    </r>
    <r>
      <rPr>
        <b/>
        <sz val="10"/>
        <rFont val="方正仿宋_GB2312"/>
        <charset val="134"/>
      </rPr>
      <t>公安</t>
    </r>
  </si>
  <si>
    <r>
      <rPr>
        <b/>
        <sz val="10"/>
        <rFont val="Times New Roman"/>
        <charset val="0"/>
      </rPr>
      <t xml:space="preserve">  </t>
    </r>
    <r>
      <rPr>
        <b/>
        <sz val="10"/>
        <rFont val="方正仿宋_GB2312"/>
        <charset val="134"/>
      </rPr>
      <t>司法</t>
    </r>
  </si>
  <si>
    <r>
      <rPr>
        <sz val="10"/>
        <rFont val="Times New Roman"/>
        <charset val="0"/>
      </rPr>
      <t xml:space="preserve">    </t>
    </r>
    <r>
      <rPr>
        <sz val="10"/>
        <rFont val="方正仿宋_GB2312"/>
        <charset val="134"/>
      </rPr>
      <t>普法宣传</t>
    </r>
  </si>
  <si>
    <r>
      <rPr>
        <sz val="10"/>
        <rFont val="Times New Roman"/>
        <charset val="0"/>
      </rPr>
      <t xml:space="preserve">    </t>
    </r>
    <r>
      <rPr>
        <sz val="10"/>
        <rFont val="方正仿宋_GB2312"/>
        <charset val="134"/>
      </rPr>
      <t>社区矫正</t>
    </r>
  </si>
  <si>
    <r>
      <rPr>
        <sz val="10"/>
        <rFont val="Times New Roman"/>
        <charset val="0"/>
      </rPr>
      <t xml:space="preserve">    </t>
    </r>
    <r>
      <rPr>
        <sz val="10"/>
        <rFont val="方正仿宋_GB2312"/>
        <charset val="134"/>
      </rPr>
      <t>法治建设</t>
    </r>
  </si>
  <si>
    <r>
      <rPr>
        <sz val="10"/>
        <rFont val="Times New Roman"/>
        <charset val="0"/>
      </rPr>
      <t xml:space="preserve">    </t>
    </r>
    <r>
      <rPr>
        <sz val="10"/>
        <rFont val="方正仿宋_GB2312"/>
        <charset val="134"/>
      </rPr>
      <t>其他司法支出</t>
    </r>
  </si>
  <si>
    <r>
      <rPr>
        <b/>
        <sz val="10"/>
        <rFont val="Times New Roman"/>
        <charset val="0"/>
      </rPr>
      <t xml:space="preserve">  </t>
    </r>
    <r>
      <rPr>
        <b/>
        <sz val="10"/>
        <rFont val="方正仿宋_GB2312"/>
        <charset val="134"/>
      </rPr>
      <t>其他公共安全支出</t>
    </r>
    <r>
      <rPr>
        <b/>
        <sz val="10"/>
        <rFont val="Times New Roman"/>
        <charset val="0"/>
      </rPr>
      <t>(</t>
    </r>
    <r>
      <rPr>
        <b/>
        <sz val="10"/>
        <rFont val="方正仿宋_GB2312"/>
        <charset val="134"/>
      </rPr>
      <t>款</t>
    </r>
    <r>
      <rPr>
        <b/>
        <sz val="10"/>
        <rFont val="Times New Roman"/>
        <charset val="0"/>
      </rPr>
      <t>)</t>
    </r>
  </si>
  <si>
    <r>
      <rPr>
        <sz val="10"/>
        <rFont val="Times New Roman"/>
        <charset val="0"/>
      </rPr>
      <t xml:space="preserve">    </t>
    </r>
    <r>
      <rPr>
        <sz val="10"/>
        <rFont val="方正仿宋_GB2312"/>
        <charset val="134"/>
      </rPr>
      <t>其他公共安全支出</t>
    </r>
    <r>
      <rPr>
        <sz val="10"/>
        <rFont val="Times New Roman"/>
        <charset val="0"/>
      </rPr>
      <t>(</t>
    </r>
    <r>
      <rPr>
        <sz val="10"/>
        <rFont val="方正仿宋_GB2312"/>
        <charset val="134"/>
      </rPr>
      <t>项</t>
    </r>
    <r>
      <rPr>
        <sz val="10"/>
        <rFont val="Times New Roman"/>
        <charset val="0"/>
      </rPr>
      <t>)</t>
    </r>
  </si>
  <si>
    <r>
      <rPr>
        <b/>
        <sz val="10"/>
        <rFont val="方正仿宋_GB2312"/>
        <charset val="134"/>
      </rPr>
      <t>教育支出</t>
    </r>
  </si>
  <si>
    <r>
      <rPr>
        <b/>
        <sz val="10"/>
        <rFont val="Times New Roman"/>
        <charset val="0"/>
      </rPr>
      <t xml:space="preserve">  </t>
    </r>
    <r>
      <rPr>
        <b/>
        <sz val="10"/>
        <rFont val="方正仿宋_GB2312"/>
        <charset val="134"/>
      </rPr>
      <t>教育管理事务</t>
    </r>
  </si>
  <si>
    <r>
      <rPr>
        <b/>
        <sz val="10"/>
        <rFont val="Times New Roman"/>
        <charset val="0"/>
      </rPr>
      <t xml:space="preserve">  </t>
    </r>
    <r>
      <rPr>
        <b/>
        <sz val="10"/>
        <rFont val="方正仿宋_GB2312"/>
        <charset val="134"/>
      </rPr>
      <t>普通教育</t>
    </r>
  </si>
  <si>
    <r>
      <rPr>
        <sz val="10"/>
        <rFont val="Times New Roman"/>
        <charset val="0"/>
      </rPr>
      <t xml:space="preserve">    </t>
    </r>
    <r>
      <rPr>
        <sz val="10"/>
        <rFont val="方正仿宋_GB2312"/>
        <charset val="134"/>
      </rPr>
      <t>学前教育</t>
    </r>
  </si>
  <si>
    <r>
      <rPr>
        <sz val="10"/>
        <rFont val="Times New Roman"/>
        <charset val="0"/>
      </rPr>
      <t xml:space="preserve">    </t>
    </r>
    <r>
      <rPr>
        <sz val="10"/>
        <rFont val="方正仿宋_GB2312"/>
        <charset val="134"/>
      </rPr>
      <t>小学教育</t>
    </r>
  </si>
  <si>
    <r>
      <rPr>
        <sz val="10"/>
        <rFont val="Times New Roman"/>
        <charset val="0"/>
      </rPr>
      <t xml:space="preserve">    </t>
    </r>
    <r>
      <rPr>
        <sz val="10"/>
        <rFont val="方正仿宋_GB2312"/>
        <charset val="134"/>
      </rPr>
      <t>初中教育</t>
    </r>
  </si>
  <si>
    <r>
      <rPr>
        <sz val="10"/>
        <rFont val="Times New Roman"/>
        <charset val="0"/>
      </rPr>
      <t xml:space="preserve">    </t>
    </r>
    <r>
      <rPr>
        <sz val="10"/>
        <rFont val="方正仿宋_GB2312"/>
        <charset val="134"/>
      </rPr>
      <t>高中教育</t>
    </r>
  </si>
  <si>
    <r>
      <rPr>
        <sz val="10"/>
        <rFont val="Times New Roman"/>
        <charset val="0"/>
      </rPr>
      <t xml:space="preserve">    </t>
    </r>
    <r>
      <rPr>
        <sz val="10"/>
        <rFont val="方正仿宋_GB2312"/>
        <charset val="134"/>
      </rPr>
      <t>其他普通教育支出</t>
    </r>
  </si>
  <si>
    <r>
      <rPr>
        <b/>
        <sz val="10"/>
        <rFont val="Times New Roman"/>
        <charset val="0"/>
      </rPr>
      <t xml:space="preserve">  </t>
    </r>
    <r>
      <rPr>
        <b/>
        <sz val="10"/>
        <rFont val="方正仿宋_GB2312"/>
        <charset val="134"/>
      </rPr>
      <t>职业教育</t>
    </r>
  </si>
  <si>
    <r>
      <rPr>
        <sz val="10"/>
        <rFont val="Times New Roman"/>
        <charset val="0"/>
      </rPr>
      <t xml:space="preserve">    </t>
    </r>
    <r>
      <rPr>
        <sz val="10"/>
        <rFont val="方正仿宋_GB2312"/>
        <charset val="134"/>
      </rPr>
      <t>中等职业教育</t>
    </r>
  </si>
  <si>
    <r>
      <rPr>
        <b/>
        <sz val="10"/>
        <rFont val="Times New Roman"/>
        <charset val="0"/>
      </rPr>
      <t xml:space="preserve">  </t>
    </r>
    <r>
      <rPr>
        <b/>
        <sz val="10"/>
        <rFont val="方正仿宋_GB2312"/>
        <charset val="134"/>
      </rPr>
      <t>成人教育</t>
    </r>
  </si>
  <si>
    <r>
      <rPr>
        <sz val="10"/>
        <rFont val="Times New Roman"/>
        <charset val="0"/>
      </rPr>
      <t xml:space="preserve">    </t>
    </r>
    <r>
      <rPr>
        <sz val="10"/>
        <rFont val="方正仿宋_GB2312"/>
        <charset val="134"/>
      </rPr>
      <t>其他成人教育支出</t>
    </r>
  </si>
  <si>
    <r>
      <rPr>
        <b/>
        <sz val="10"/>
        <rFont val="Times New Roman"/>
        <charset val="0"/>
      </rPr>
      <t xml:space="preserve">  </t>
    </r>
    <r>
      <rPr>
        <b/>
        <sz val="10"/>
        <rFont val="方正仿宋_GB2312"/>
        <charset val="134"/>
      </rPr>
      <t>特殊教育</t>
    </r>
  </si>
  <si>
    <r>
      <rPr>
        <sz val="10"/>
        <rFont val="Times New Roman"/>
        <charset val="0"/>
      </rPr>
      <t xml:space="preserve">    </t>
    </r>
    <r>
      <rPr>
        <sz val="10"/>
        <rFont val="方正仿宋_GB2312"/>
        <charset val="134"/>
      </rPr>
      <t>特殊学校教育</t>
    </r>
  </si>
  <si>
    <r>
      <rPr>
        <b/>
        <sz val="10"/>
        <rFont val="Times New Roman"/>
        <charset val="0"/>
      </rPr>
      <t xml:space="preserve">  </t>
    </r>
    <r>
      <rPr>
        <b/>
        <sz val="10"/>
        <rFont val="方正仿宋_GB2312"/>
        <charset val="134"/>
      </rPr>
      <t>进修及培训</t>
    </r>
  </si>
  <si>
    <r>
      <rPr>
        <sz val="10"/>
        <rFont val="Times New Roman"/>
        <charset val="0"/>
      </rPr>
      <t xml:space="preserve">    </t>
    </r>
    <r>
      <rPr>
        <sz val="10"/>
        <rFont val="方正仿宋_GB2312"/>
        <charset val="134"/>
      </rPr>
      <t>教师进修</t>
    </r>
  </si>
  <si>
    <r>
      <rPr>
        <sz val="10"/>
        <rFont val="Times New Roman"/>
        <charset val="0"/>
      </rPr>
      <t xml:space="preserve">    </t>
    </r>
    <r>
      <rPr>
        <sz val="10"/>
        <rFont val="方正仿宋_GB2312"/>
        <charset val="134"/>
      </rPr>
      <t>干部教育</t>
    </r>
  </si>
  <si>
    <r>
      <rPr>
        <b/>
        <sz val="10"/>
        <rFont val="Times New Roman"/>
        <charset val="0"/>
      </rPr>
      <t xml:space="preserve">  </t>
    </r>
    <r>
      <rPr>
        <b/>
        <sz val="10"/>
        <rFont val="方正仿宋_GB2312"/>
        <charset val="134"/>
      </rPr>
      <t>教育费附加安排的支出</t>
    </r>
  </si>
  <si>
    <r>
      <rPr>
        <sz val="10"/>
        <rFont val="Times New Roman"/>
        <charset val="0"/>
      </rPr>
      <t xml:space="preserve">    </t>
    </r>
    <r>
      <rPr>
        <sz val="10"/>
        <rFont val="方正仿宋_GB2312"/>
        <charset val="134"/>
      </rPr>
      <t>其他教育费附加安排的支出</t>
    </r>
  </si>
  <si>
    <r>
      <rPr>
        <b/>
        <sz val="10"/>
        <rFont val="Times New Roman"/>
        <charset val="0"/>
      </rPr>
      <t xml:space="preserve">  </t>
    </r>
    <r>
      <rPr>
        <b/>
        <sz val="10"/>
        <rFont val="方正仿宋_GB2312"/>
        <charset val="134"/>
      </rPr>
      <t>其他教育支出</t>
    </r>
    <r>
      <rPr>
        <b/>
        <sz val="10"/>
        <rFont val="Times New Roman"/>
        <charset val="0"/>
      </rPr>
      <t>(</t>
    </r>
    <r>
      <rPr>
        <b/>
        <sz val="10"/>
        <rFont val="方正仿宋_GB2312"/>
        <charset val="134"/>
      </rPr>
      <t>款</t>
    </r>
    <r>
      <rPr>
        <b/>
        <sz val="10"/>
        <rFont val="Times New Roman"/>
        <charset val="0"/>
      </rPr>
      <t>)</t>
    </r>
  </si>
  <si>
    <r>
      <rPr>
        <sz val="10"/>
        <rFont val="Times New Roman"/>
        <charset val="0"/>
      </rPr>
      <t xml:space="preserve">    </t>
    </r>
    <r>
      <rPr>
        <sz val="10"/>
        <rFont val="方正仿宋_GB2312"/>
        <charset val="134"/>
      </rPr>
      <t>其他教育支出</t>
    </r>
    <r>
      <rPr>
        <sz val="10"/>
        <rFont val="Times New Roman"/>
        <charset val="0"/>
      </rPr>
      <t>(</t>
    </r>
    <r>
      <rPr>
        <sz val="10"/>
        <rFont val="方正仿宋_GB2312"/>
        <charset val="134"/>
      </rPr>
      <t>项</t>
    </r>
    <r>
      <rPr>
        <sz val="10"/>
        <rFont val="Times New Roman"/>
        <charset val="0"/>
      </rPr>
      <t>)</t>
    </r>
  </si>
  <si>
    <r>
      <rPr>
        <b/>
        <sz val="10"/>
        <rFont val="方正仿宋_GB2312"/>
        <charset val="134"/>
      </rPr>
      <t>科学技术支出</t>
    </r>
  </si>
  <si>
    <r>
      <rPr>
        <b/>
        <sz val="10"/>
        <rFont val="Times New Roman"/>
        <charset val="0"/>
      </rPr>
      <t xml:space="preserve">  </t>
    </r>
    <r>
      <rPr>
        <b/>
        <sz val="10"/>
        <rFont val="方正仿宋_GB2312"/>
        <charset val="134"/>
      </rPr>
      <t>科学技术管理事务</t>
    </r>
  </si>
  <si>
    <r>
      <rPr>
        <b/>
        <sz val="10"/>
        <rFont val="Times New Roman"/>
        <charset val="0"/>
      </rPr>
      <t xml:space="preserve">  </t>
    </r>
    <r>
      <rPr>
        <b/>
        <sz val="10"/>
        <rFont val="方正仿宋_GB2312"/>
        <charset val="134"/>
      </rPr>
      <t>科学技术普及</t>
    </r>
  </si>
  <si>
    <r>
      <rPr>
        <sz val="10"/>
        <rFont val="Times New Roman"/>
        <charset val="0"/>
      </rPr>
      <t xml:space="preserve">    </t>
    </r>
    <r>
      <rPr>
        <sz val="10"/>
        <rFont val="方正仿宋_GB2312"/>
        <charset val="134"/>
      </rPr>
      <t>机构运行</t>
    </r>
  </si>
  <si>
    <r>
      <rPr>
        <sz val="10"/>
        <rFont val="Times New Roman"/>
        <charset val="0"/>
      </rPr>
      <t xml:space="preserve">    </t>
    </r>
    <r>
      <rPr>
        <sz val="10"/>
        <rFont val="方正仿宋_GB2312"/>
        <charset val="134"/>
      </rPr>
      <t>其他科学技术普及支出</t>
    </r>
  </si>
  <si>
    <r>
      <rPr>
        <b/>
        <sz val="10"/>
        <rFont val="Times New Roman"/>
        <charset val="0"/>
      </rPr>
      <t xml:space="preserve">  </t>
    </r>
    <r>
      <rPr>
        <b/>
        <sz val="10"/>
        <rFont val="方正仿宋_GB2312"/>
        <charset val="134"/>
      </rPr>
      <t>其他科学技术支出</t>
    </r>
    <r>
      <rPr>
        <b/>
        <sz val="10"/>
        <rFont val="Times New Roman"/>
        <charset val="0"/>
      </rPr>
      <t>(</t>
    </r>
    <r>
      <rPr>
        <b/>
        <sz val="10"/>
        <rFont val="方正仿宋_GB2312"/>
        <charset val="134"/>
      </rPr>
      <t>款</t>
    </r>
    <r>
      <rPr>
        <b/>
        <sz val="10"/>
        <rFont val="Times New Roman"/>
        <charset val="0"/>
      </rPr>
      <t>)</t>
    </r>
  </si>
  <si>
    <r>
      <rPr>
        <sz val="10"/>
        <rFont val="Times New Roman"/>
        <charset val="0"/>
      </rPr>
      <t xml:space="preserve">    </t>
    </r>
    <r>
      <rPr>
        <sz val="10"/>
        <rFont val="方正仿宋_GB2312"/>
        <charset val="134"/>
      </rPr>
      <t>其他科学技术支出</t>
    </r>
    <r>
      <rPr>
        <sz val="10"/>
        <rFont val="Times New Roman"/>
        <charset val="0"/>
      </rPr>
      <t>(</t>
    </r>
    <r>
      <rPr>
        <sz val="10"/>
        <rFont val="方正仿宋_GB2312"/>
        <charset val="134"/>
      </rPr>
      <t>项</t>
    </r>
    <r>
      <rPr>
        <sz val="10"/>
        <rFont val="Times New Roman"/>
        <charset val="0"/>
      </rPr>
      <t>)</t>
    </r>
  </si>
  <si>
    <r>
      <rPr>
        <b/>
        <sz val="10"/>
        <rFont val="方正仿宋_GB2312"/>
        <charset val="134"/>
      </rPr>
      <t>文化旅游体育与传媒支出</t>
    </r>
  </si>
  <si>
    <r>
      <rPr>
        <b/>
        <sz val="10"/>
        <rFont val="Times New Roman"/>
        <charset val="0"/>
      </rPr>
      <t xml:space="preserve">  </t>
    </r>
    <r>
      <rPr>
        <b/>
        <sz val="10"/>
        <rFont val="方正仿宋_GB2312"/>
        <charset val="134"/>
      </rPr>
      <t>文化和旅游</t>
    </r>
  </si>
  <si>
    <r>
      <rPr>
        <sz val="10"/>
        <rFont val="Times New Roman"/>
        <charset val="0"/>
      </rPr>
      <t xml:space="preserve">    </t>
    </r>
    <r>
      <rPr>
        <sz val="10"/>
        <rFont val="方正仿宋_GB2312"/>
        <charset val="134"/>
      </rPr>
      <t>图书馆</t>
    </r>
  </si>
  <si>
    <r>
      <rPr>
        <sz val="10"/>
        <rFont val="Times New Roman"/>
        <charset val="0"/>
      </rPr>
      <t xml:space="preserve">    </t>
    </r>
    <r>
      <rPr>
        <sz val="10"/>
        <rFont val="方正仿宋_GB2312"/>
        <charset val="134"/>
      </rPr>
      <t>文化展示及纪念机构</t>
    </r>
  </si>
  <si>
    <r>
      <rPr>
        <sz val="10"/>
        <rFont val="Times New Roman"/>
        <charset val="0"/>
      </rPr>
      <t xml:space="preserve">    </t>
    </r>
    <r>
      <rPr>
        <sz val="10"/>
        <rFont val="方正仿宋_GB2312"/>
        <charset val="134"/>
      </rPr>
      <t>艺术表演团体</t>
    </r>
  </si>
  <si>
    <r>
      <rPr>
        <sz val="10"/>
        <rFont val="Times New Roman"/>
        <charset val="0"/>
      </rPr>
      <t xml:space="preserve">    </t>
    </r>
    <r>
      <rPr>
        <sz val="10"/>
        <rFont val="方正仿宋_GB2312"/>
        <charset val="134"/>
      </rPr>
      <t>群众文化</t>
    </r>
  </si>
  <si>
    <r>
      <rPr>
        <sz val="10"/>
        <rFont val="Times New Roman"/>
        <charset val="0"/>
      </rPr>
      <t xml:space="preserve">    </t>
    </r>
    <r>
      <rPr>
        <sz val="10"/>
        <rFont val="方正仿宋_GB2312"/>
        <charset val="134"/>
      </rPr>
      <t>文化和旅游管理事务</t>
    </r>
  </si>
  <si>
    <r>
      <rPr>
        <sz val="10"/>
        <rFont val="Times New Roman"/>
        <charset val="0"/>
      </rPr>
      <t xml:space="preserve">    </t>
    </r>
    <r>
      <rPr>
        <sz val="10"/>
        <rFont val="方正仿宋_GB2312"/>
        <charset val="134"/>
      </rPr>
      <t>其他文化和旅游支出</t>
    </r>
  </si>
  <si>
    <r>
      <rPr>
        <b/>
        <sz val="10"/>
        <rFont val="Times New Roman"/>
        <charset val="0"/>
      </rPr>
      <t xml:space="preserve">  </t>
    </r>
    <r>
      <rPr>
        <b/>
        <sz val="10"/>
        <rFont val="方正仿宋_GB2312"/>
        <charset val="134"/>
      </rPr>
      <t>文物</t>
    </r>
  </si>
  <si>
    <r>
      <rPr>
        <b/>
        <sz val="10"/>
        <rFont val="Times New Roman"/>
        <charset val="0"/>
      </rPr>
      <t xml:space="preserve">  </t>
    </r>
    <r>
      <rPr>
        <b/>
        <sz val="10"/>
        <rFont val="方正仿宋_GB2312"/>
        <charset val="134"/>
      </rPr>
      <t>体育</t>
    </r>
  </si>
  <si>
    <r>
      <rPr>
        <sz val="10"/>
        <rFont val="Times New Roman"/>
        <charset val="0"/>
      </rPr>
      <t xml:space="preserve">    </t>
    </r>
    <r>
      <rPr>
        <sz val="10"/>
        <rFont val="方正仿宋_GB2312"/>
        <charset val="134"/>
      </rPr>
      <t>体育竞赛</t>
    </r>
  </si>
  <si>
    <r>
      <rPr>
        <b/>
        <sz val="10"/>
        <rFont val="Times New Roman"/>
        <charset val="0"/>
      </rPr>
      <t xml:space="preserve">  </t>
    </r>
    <r>
      <rPr>
        <b/>
        <sz val="10"/>
        <rFont val="方正仿宋_GB2312"/>
        <charset val="134"/>
      </rPr>
      <t>新闻出版电影</t>
    </r>
  </si>
  <si>
    <r>
      <rPr>
        <b/>
        <sz val="10"/>
        <rFont val="Times New Roman"/>
        <charset val="0"/>
      </rPr>
      <t xml:space="preserve">  </t>
    </r>
    <r>
      <rPr>
        <b/>
        <sz val="10"/>
        <rFont val="方正仿宋_GB2312"/>
        <charset val="134"/>
      </rPr>
      <t>广播电视</t>
    </r>
  </si>
  <si>
    <r>
      <rPr>
        <b/>
        <sz val="10"/>
        <rFont val="Times New Roman"/>
        <charset val="0"/>
      </rPr>
      <t xml:space="preserve">  </t>
    </r>
    <r>
      <rPr>
        <b/>
        <sz val="10"/>
        <rFont val="方正仿宋_GB2312"/>
        <charset val="134"/>
      </rPr>
      <t>其他文化旅游体育与传媒支出</t>
    </r>
    <r>
      <rPr>
        <b/>
        <sz val="10"/>
        <rFont val="Times New Roman"/>
        <charset val="0"/>
      </rPr>
      <t>(</t>
    </r>
    <r>
      <rPr>
        <b/>
        <sz val="10"/>
        <rFont val="方正仿宋_GB2312"/>
        <charset val="134"/>
      </rPr>
      <t>款</t>
    </r>
    <r>
      <rPr>
        <b/>
        <sz val="10"/>
        <rFont val="Times New Roman"/>
        <charset val="0"/>
      </rPr>
      <t>)</t>
    </r>
  </si>
  <si>
    <r>
      <rPr>
        <sz val="10"/>
        <rFont val="Times New Roman"/>
        <charset val="0"/>
      </rPr>
      <t xml:space="preserve">    </t>
    </r>
    <r>
      <rPr>
        <sz val="10"/>
        <rFont val="方正仿宋_GB2312"/>
        <charset val="134"/>
      </rPr>
      <t>其他文化旅游体育与传媒支出</t>
    </r>
    <r>
      <rPr>
        <sz val="10"/>
        <rFont val="Times New Roman"/>
        <charset val="0"/>
      </rPr>
      <t>(</t>
    </r>
    <r>
      <rPr>
        <sz val="10"/>
        <rFont val="方正仿宋_GB2312"/>
        <charset val="134"/>
      </rPr>
      <t>项</t>
    </r>
    <r>
      <rPr>
        <sz val="10"/>
        <rFont val="Times New Roman"/>
        <charset val="0"/>
      </rPr>
      <t>)</t>
    </r>
  </si>
  <si>
    <r>
      <rPr>
        <b/>
        <sz val="10"/>
        <rFont val="方正仿宋_GB2312"/>
        <charset val="134"/>
      </rPr>
      <t>社会保障和就业支出</t>
    </r>
  </si>
  <si>
    <r>
      <rPr>
        <b/>
        <sz val="10"/>
        <rFont val="Times New Roman"/>
        <charset val="0"/>
      </rPr>
      <t xml:space="preserve">  </t>
    </r>
    <r>
      <rPr>
        <b/>
        <sz val="10"/>
        <rFont val="方正仿宋_GB2312"/>
        <charset val="134"/>
      </rPr>
      <t>人力资源和社会保障管理事务</t>
    </r>
  </si>
  <si>
    <r>
      <rPr>
        <sz val="10"/>
        <rFont val="Times New Roman"/>
        <charset val="0"/>
      </rPr>
      <t xml:space="preserve">    </t>
    </r>
    <r>
      <rPr>
        <sz val="10"/>
        <rFont val="方正仿宋_GB2312"/>
        <charset val="134"/>
      </rPr>
      <t>其他人力资源和社会保障管理事务支出</t>
    </r>
  </si>
  <si>
    <r>
      <rPr>
        <b/>
        <sz val="10"/>
        <rFont val="Times New Roman"/>
        <charset val="0"/>
      </rPr>
      <t xml:space="preserve">  </t>
    </r>
    <r>
      <rPr>
        <b/>
        <sz val="10"/>
        <rFont val="方正仿宋_GB2312"/>
        <charset val="134"/>
      </rPr>
      <t>民政管理事务</t>
    </r>
  </si>
  <si>
    <r>
      <rPr>
        <b/>
        <sz val="10"/>
        <rFont val="Times New Roman"/>
        <charset val="0"/>
      </rPr>
      <t xml:space="preserve">  </t>
    </r>
    <r>
      <rPr>
        <b/>
        <sz val="10"/>
        <rFont val="方正仿宋_GB2312"/>
        <charset val="134"/>
      </rPr>
      <t>行政事业单位养老支出</t>
    </r>
  </si>
  <si>
    <r>
      <rPr>
        <sz val="10"/>
        <rFont val="Times New Roman"/>
        <charset val="0"/>
      </rPr>
      <t xml:space="preserve">    </t>
    </r>
    <r>
      <rPr>
        <sz val="10"/>
        <rFont val="方正仿宋_GB2312"/>
        <charset val="134"/>
      </rPr>
      <t>对机关事业单位基本养老保险基金的补助</t>
    </r>
  </si>
  <si>
    <r>
      <rPr>
        <sz val="10"/>
        <rFont val="Times New Roman"/>
        <charset val="0"/>
      </rPr>
      <t xml:space="preserve">    </t>
    </r>
    <r>
      <rPr>
        <sz val="10"/>
        <rFont val="方正仿宋_GB2312"/>
        <charset val="134"/>
      </rPr>
      <t>对机关事业单位职业年金的补助</t>
    </r>
  </si>
  <si>
    <r>
      <rPr>
        <b/>
        <sz val="10"/>
        <rFont val="Times New Roman"/>
        <charset val="0"/>
      </rPr>
      <t xml:space="preserve">  </t>
    </r>
    <r>
      <rPr>
        <b/>
        <sz val="10"/>
        <rFont val="方正仿宋_GB2312"/>
        <charset val="134"/>
      </rPr>
      <t>就业补助</t>
    </r>
  </si>
  <si>
    <r>
      <rPr>
        <sz val="10"/>
        <rFont val="Times New Roman"/>
        <charset val="0"/>
      </rPr>
      <t xml:space="preserve">    </t>
    </r>
    <r>
      <rPr>
        <sz val="10"/>
        <rFont val="方正仿宋_GB2312"/>
        <charset val="134"/>
      </rPr>
      <t>其他就业补助支出</t>
    </r>
  </si>
  <si>
    <r>
      <rPr>
        <b/>
        <sz val="10"/>
        <rFont val="Times New Roman"/>
        <charset val="0"/>
      </rPr>
      <t xml:space="preserve">  </t>
    </r>
    <r>
      <rPr>
        <b/>
        <sz val="10"/>
        <rFont val="方正仿宋_GB2312"/>
        <charset val="134"/>
      </rPr>
      <t>抚恤</t>
    </r>
  </si>
  <si>
    <r>
      <rPr>
        <sz val="10"/>
        <rFont val="Times New Roman"/>
        <charset val="0"/>
      </rPr>
      <t xml:space="preserve">    </t>
    </r>
    <r>
      <rPr>
        <sz val="10"/>
        <rFont val="方正仿宋_GB2312"/>
        <charset val="134"/>
      </rPr>
      <t>死亡抚恤</t>
    </r>
  </si>
  <si>
    <r>
      <rPr>
        <sz val="10"/>
        <rFont val="Times New Roman"/>
        <charset val="0"/>
      </rPr>
      <t xml:space="preserve">    </t>
    </r>
    <r>
      <rPr>
        <sz val="10"/>
        <rFont val="方正仿宋_GB2312"/>
        <charset val="134"/>
      </rPr>
      <t>义务兵优待</t>
    </r>
  </si>
  <si>
    <t xml:space="preserve">    烈士纪念设施管理维护</t>
  </si>
  <si>
    <r>
      <rPr>
        <sz val="10"/>
        <rFont val="Times New Roman"/>
        <charset val="0"/>
      </rPr>
      <t xml:space="preserve">    </t>
    </r>
    <r>
      <rPr>
        <sz val="10"/>
        <rFont val="方正仿宋_GB2312"/>
        <charset val="134"/>
      </rPr>
      <t>其他优抚支出</t>
    </r>
  </si>
  <si>
    <r>
      <rPr>
        <b/>
        <sz val="10"/>
        <rFont val="Times New Roman"/>
        <charset val="0"/>
      </rPr>
      <t xml:space="preserve">  </t>
    </r>
    <r>
      <rPr>
        <b/>
        <sz val="10"/>
        <rFont val="方正仿宋_GB2312"/>
        <charset val="134"/>
      </rPr>
      <t>退役安置</t>
    </r>
  </si>
  <si>
    <r>
      <rPr>
        <sz val="10"/>
        <rFont val="Times New Roman"/>
        <charset val="0"/>
      </rPr>
      <t xml:space="preserve">    </t>
    </r>
    <r>
      <rPr>
        <sz val="10"/>
        <rFont val="方正仿宋_GB2312"/>
        <charset val="134"/>
      </rPr>
      <t>退役士兵安置</t>
    </r>
  </si>
  <si>
    <r>
      <rPr>
        <b/>
        <sz val="10"/>
        <rFont val="Times New Roman"/>
        <charset val="0"/>
      </rPr>
      <t xml:space="preserve">  </t>
    </r>
    <r>
      <rPr>
        <b/>
        <sz val="10"/>
        <rFont val="方正仿宋_GB2312"/>
        <charset val="134"/>
      </rPr>
      <t>社会福利</t>
    </r>
  </si>
  <si>
    <r>
      <rPr>
        <sz val="10"/>
        <rFont val="Times New Roman"/>
        <charset val="0"/>
      </rPr>
      <t xml:space="preserve">    </t>
    </r>
    <r>
      <rPr>
        <sz val="10"/>
        <rFont val="方正仿宋_GB2312"/>
        <charset val="134"/>
      </rPr>
      <t>儿童福利</t>
    </r>
  </si>
  <si>
    <r>
      <rPr>
        <sz val="10"/>
        <rFont val="Times New Roman"/>
        <charset val="0"/>
      </rPr>
      <t xml:space="preserve">    </t>
    </r>
    <r>
      <rPr>
        <sz val="10"/>
        <rFont val="方正仿宋_GB2312"/>
        <charset val="134"/>
      </rPr>
      <t>老年福利</t>
    </r>
  </si>
  <si>
    <r>
      <rPr>
        <sz val="10"/>
        <rFont val="Times New Roman"/>
        <charset val="0"/>
      </rPr>
      <t xml:space="preserve">    </t>
    </r>
    <r>
      <rPr>
        <sz val="10"/>
        <rFont val="方正仿宋_GB2312"/>
        <charset val="134"/>
      </rPr>
      <t>殡葬</t>
    </r>
  </si>
  <si>
    <r>
      <rPr>
        <sz val="10"/>
        <rFont val="Times New Roman"/>
        <charset val="0"/>
      </rPr>
      <t xml:space="preserve">    </t>
    </r>
    <r>
      <rPr>
        <sz val="10"/>
        <rFont val="方正仿宋_GB2312"/>
        <charset val="134"/>
      </rPr>
      <t>养老服务</t>
    </r>
  </si>
  <si>
    <r>
      <rPr>
        <b/>
        <sz val="10"/>
        <rFont val="Times New Roman"/>
        <charset val="0"/>
      </rPr>
      <t xml:space="preserve">  </t>
    </r>
    <r>
      <rPr>
        <b/>
        <sz val="10"/>
        <rFont val="方正仿宋_GB2312"/>
        <charset val="134"/>
      </rPr>
      <t>残疾人事业</t>
    </r>
  </si>
  <si>
    <r>
      <rPr>
        <sz val="10"/>
        <rFont val="Times New Roman"/>
        <charset val="0"/>
      </rPr>
      <t xml:space="preserve">    </t>
    </r>
    <r>
      <rPr>
        <sz val="10"/>
        <rFont val="方正仿宋_GB2312"/>
        <charset val="134"/>
      </rPr>
      <t>残疾人康复</t>
    </r>
  </si>
  <si>
    <r>
      <rPr>
        <sz val="10"/>
        <rFont val="Times New Roman"/>
        <charset val="0"/>
      </rPr>
      <t xml:space="preserve">    </t>
    </r>
    <r>
      <rPr>
        <sz val="10"/>
        <rFont val="方正仿宋_GB2312"/>
        <charset val="134"/>
      </rPr>
      <t>残疾人就业</t>
    </r>
  </si>
  <si>
    <r>
      <rPr>
        <sz val="10"/>
        <rFont val="Times New Roman"/>
        <charset val="0"/>
      </rPr>
      <t xml:space="preserve">    </t>
    </r>
    <r>
      <rPr>
        <sz val="10"/>
        <rFont val="方正仿宋_GB2312"/>
        <charset val="134"/>
      </rPr>
      <t>残疾人生活和护理补贴</t>
    </r>
  </si>
  <si>
    <r>
      <rPr>
        <sz val="10"/>
        <rFont val="Times New Roman"/>
        <charset val="0"/>
      </rPr>
      <t xml:space="preserve">    </t>
    </r>
    <r>
      <rPr>
        <sz val="10"/>
        <rFont val="方正仿宋_GB2312"/>
        <charset val="134"/>
      </rPr>
      <t>其他残疾人事业支出</t>
    </r>
  </si>
  <si>
    <r>
      <rPr>
        <b/>
        <sz val="10"/>
        <rFont val="Times New Roman"/>
        <charset val="0"/>
      </rPr>
      <t xml:space="preserve">  </t>
    </r>
    <r>
      <rPr>
        <b/>
        <sz val="10"/>
        <rFont val="方正仿宋_GB2312"/>
        <charset val="134"/>
      </rPr>
      <t>最低生活保障</t>
    </r>
  </si>
  <si>
    <r>
      <rPr>
        <sz val="10"/>
        <rFont val="Times New Roman"/>
        <charset val="0"/>
      </rPr>
      <t xml:space="preserve">    </t>
    </r>
    <r>
      <rPr>
        <sz val="10"/>
        <rFont val="方正仿宋_GB2312"/>
        <charset val="134"/>
      </rPr>
      <t>城市最低生活保障金支出</t>
    </r>
  </si>
  <si>
    <r>
      <rPr>
        <sz val="10"/>
        <rFont val="Times New Roman"/>
        <charset val="0"/>
      </rPr>
      <t xml:space="preserve">    </t>
    </r>
    <r>
      <rPr>
        <sz val="10"/>
        <rFont val="方正仿宋_GB2312"/>
        <charset val="134"/>
      </rPr>
      <t>农村最低生活保障金支出</t>
    </r>
  </si>
  <si>
    <r>
      <rPr>
        <b/>
        <sz val="10"/>
        <rFont val="Times New Roman"/>
        <charset val="0"/>
      </rPr>
      <t xml:space="preserve">  </t>
    </r>
    <r>
      <rPr>
        <b/>
        <sz val="10"/>
        <rFont val="方正仿宋_GB2312"/>
        <charset val="134"/>
      </rPr>
      <t>临时救助</t>
    </r>
  </si>
  <si>
    <r>
      <rPr>
        <sz val="10"/>
        <rFont val="Times New Roman"/>
        <charset val="0"/>
      </rPr>
      <t xml:space="preserve">    </t>
    </r>
    <r>
      <rPr>
        <sz val="10"/>
        <rFont val="方正仿宋_GB2312"/>
        <charset val="134"/>
      </rPr>
      <t>临时救助支出</t>
    </r>
  </si>
  <si>
    <r>
      <rPr>
        <b/>
        <sz val="10"/>
        <rFont val="Times New Roman"/>
        <charset val="0"/>
      </rPr>
      <t xml:space="preserve">  </t>
    </r>
    <r>
      <rPr>
        <b/>
        <sz val="10"/>
        <rFont val="方正仿宋_GB2312"/>
        <charset val="134"/>
      </rPr>
      <t>特困人员救助供养</t>
    </r>
  </si>
  <si>
    <r>
      <rPr>
        <sz val="10"/>
        <rFont val="Times New Roman"/>
        <charset val="0"/>
      </rPr>
      <t xml:space="preserve">    </t>
    </r>
    <r>
      <rPr>
        <sz val="10"/>
        <rFont val="方正仿宋_GB2312"/>
        <charset val="134"/>
      </rPr>
      <t>城市特困人员救助供养支出</t>
    </r>
  </si>
  <si>
    <r>
      <rPr>
        <sz val="10"/>
        <rFont val="Times New Roman"/>
        <charset val="0"/>
      </rPr>
      <t xml:space="preserve">    </t>
    </r>
    <r>
      <rPr>
        <sz val="10"/>
        <rFont val="方正仿宋_GB2312"/>
        <charset val="134"/>
      </rPr>
      <t>农村特困人员救助供养支出</t>
    </r>
  </si>
  <si>
    <t xml:space="preserve">    交强险增值税补助基金支出</t>
  </si>
  <si>
    <r>
      <rPr>
        <b/>
        <sz val="10"/>
        <rFont val="Times New Roman"/>
        <charset val="0"/>
      </rPr>
      <t xml:space="preserve">  </t>
    </r>
    <r>
      <rPr>
        <b/>
        <sz val="10"/>
        <rFont val="方正仿宋_GB2312"/>
        <charset val="134"/>
      </rPr>
      <t>财政对基本养老保险基金的补助</t>
    </r>
  </si>
  <si>
    <r>
      <rPr>
        <sz val="10"/>
        <rFont val="Times New Roman"/>
        <charset val="0"/>
      </rPr>
      <t xml:space="preserve">    </t>
    </r>
    <r>
      <rPr>
        <sz val="10"/>
        <rFont val="方正仿宋_GB2312"/>
        <charset val="134"/>
      </rPr>
      <t>财政对企业职工基本养老保险基金的补助</t>
    </r>
  </si>
  <si>
    <r>
      <rPr>
        <sz val="10"/>
        <rFont val="Times New Roman"/>
        <charset val="0"/>
      </rPr>
      <t xml:space="preserve">    </t>
    </r>
    <r>
      <rPr>
        <sz val="10"/>
        <rFont val="方正仿宋_GB2312"/>
        <charset val="134"/>
      </rPr>
      <t>财政对城乡居民基本养老保险基金的补助</t>
    </r>
  </si>
  <si>
    <r>
      <rPr>
        <b/>
        <sz val="10"/>
        <rFont val="Times New Roman"/>
        <charset val="0"/>
      </rPr>
      <t xml:space="preserve">  </t>
    </r>
    <r>
      <rPr>
        <b/>
        <sz val="10"/>
        <rFont val="方正仿宋_GB2312"/>
        <charset val="134"/>
      </rPr>
      <t>退役军人管理事务</t>
    </r>
  </si>
  <si>
    <r>
      <rPr>
        <b/>
        <sz val="10"/>
        <rFont val="Times New Roman"/>
        <charset val="0"/>
      </rPr>
      <t xml:space="preserve">  </t>
    </r>
    <r>
      <rPr>
        <b/>
        <sz val="10"/>
        <rFont val="方正仿宋_GB2312"/>
        <charset val="134"/>
      </rPr>
      <t>财政代缴社会保险费支出</t>
    </r>
  </si>
  <si>
    <r>
      <rPr>
        <sz val="10"/>
        <rFont val="Times New Roman"/>
        <charset val="0"/>
      </rPr>
      <t xml:space="preserve">    </t>
    </r>
    <r>
      <rPr>
        <sz val="10"/>
        <rFont val="方正仿宋_GB2312"/>
        <charset val="134"/>
      </rPr>
      <t>财政代缴其他社会保险费支出</t>
    </r>
  </si>
  <si>
    <r>
      <rPr>
        <b/>
        <sz val="10"/>
        <rFont val="Times New Roman"/>
        <charset val="0"/>
      </rPr>
      <t xml:space="preserve">  </t>
    </r>
    <r>
      <rPr>
        <b/>
        <sz val="10"/>
        <rFont val="方正仿宋_GB2312"/>
        <charset val="134"/>
      </rPr>
      <t>其他社会保障和就业支出</t>
    </r>
    <r>
      <rPr>
        <b/>
        <sz val="10"/>
        <rFont val="Times New Roman"/>
        <charset val="0"/>
      </rPr>
      <t>(</t>
    </r>
    <r>
      <rPr>
        <b/>
        <sz val="10"/>
        <rFont val="方正仿宋_GB2312"/>
        <charset val="134"/>
      </rPr>
      <t>款</t>
    </r>
    <r>
      <rPr>
        <b/>
        <sz val="10"/>
        <rFont val="Times New Roman"/>
        <charset val="0"/>
      </rPr>
      <t>)</t>
    </r>
  </si>
  <si>
    <r>
      <rPr>
        <sz val="10"/>
        <rFont val="Times New Roman"/>
        <charset val="0"/>
      </rPr>
      <t xml:space="preserve">    </t>
    </r>
    <r>
      <rPr>
        <sz val="10"/>
        <rFont val="方正仿宋_GB2312"/>
        <charset val="134"/>
      </rPr>
      <t>其他社会保障和就业支出</t>
    </r>
    <r>
      <rPr>
        <sz val="10"/>
        <rFont val="Times New Roman"/>
        <charset val="0"/>
      </rPr>
      <t>(</t>
    </r>
    <r>
      <rPr>
        <sz val="10"/>
        <rFont val="方正仿宋_GB2312"/>
        <charset val="134"/>
      </rPr>
      <t>项</t>
    </r>
    <r>
      <rPr>
        <sz val="10"/>
        <rFont val="Times New Roman"/>
        <charset val="0"/>
      </rPr>
      <t>)</t>
    </r>
  </si>
  <si>
    <r>
      <rPr>
        <b/>
        <sz val="10"/>
        <rFont val="方正仿宋_GB2312"/>
        <charset val="134"/>
      </rPr>
      <t>卫生健康支出</t>
    </r>
  </si>
  <si>
    <r>
      <rPr>
        <b/>
        <sz val="10"/>
        <rFont val="Times New Roman"/>
        <charset val="0"/>
      </rPr>
      <t xml:space="preserve">  </t>
    </r>
    <r>
      <rPr>
        <b/>
        <sz val="10"/>
        <rFont val="方正仿宋_GB2312"/>
        <charset val="134"/>
      </rPr>
      <t>卫生健康管理事务</t>
    </r>
  </si>
  <si>
    <r>
      <rPr>
        <sz val="10"/>
        <rFont val="Times New Roman"/>
        <charset val="0"/>
      </rPr>
      <t xml:space="preserve">    </t>
    </r>
    <r>
      <rPr>
        <sz val="10"/>
        <rFont val="方正仿宋_GB2312"/>
        <charset val="134"/>
      </rPr>
      <t>其他卫生健康管理事务支出</t>
    </r>
  </si>
  <si>
    <r>
      <rPr>
        <b/>
        <sz val="10"/>
        <rFont val="Times New Roman"/>
        <charset val="0"/>
      </rPr>
      <t xml:space="preserve">  </t>
    </r>
    <r>
      <rPr>
        <b/>
        <sz val="10"/>
        <rFont val="方正仿宋_GB2312"/>
        <charset val="134"/>
      </rPr>
      <t>公立医院</t>
    </r>
  </si>
  <si>
    <r>
      <rPr>
        <sz val="10"/>
        <rFont val="Times New Roman"/>
        <charset val="0"/>
      </rPr>
      <t xml:space="preserve">    </t>
    </r>
    <r>
      <rPr>
        <sz val="10"/>
        <rFont val="方正仿宋_GB2312"/>
        <charset val="134"/>
      </rPr>
      <t>综合医院</t>
    </r>
  </si>
  <si>
    <r>
      <rPr>
        <sz val="10"/>
        <rFont val="Times New Roman"/>
        <charset val="0"/>
      </rPr>
      <t xml:space="preserve">    </t>
    </r>
    <r>
      <rPr>
        <sz val="10"/>
        <rFont val="方正仿宋_GB2312"/>
        <charset val="134"/>
      </rPr>
      <t>中医</t>
    </r>
    <r>
      <rPr>
        <sz val="10"/>
        <rFont val="Times New Roman"/>
        <charset val="0"/>
      </rPr>
      <t>(</t>
    </r>
    <r>
      <rPr>
        <sz val="10"/>
        <rFont val="方正仿宋_GB2312"/>
        <charset val="134"/>
      </rPr>
      <t>民族</t>
    </r>
    <r>
      <rPr>
        <sz val="10"/>
        <rFont val="Times New Roman"/>
        <charset val="0"/>
      </rPr>
      <t>)</t>
    </r>
    <r>
      <rPr>
        <sz val="10"/>
        <rFont val="方正仿宋_GB2312"/>
        <charset val="134"/>
      </rPr>
      <t>医院</t>
    </r>
  </si>
  <si>
    <r>
      <rPr>
        <sz val="10"/>
        <rFont val="Times New Roman"/>
        <charset val="0"/>
      </rPr>
      <t xml:space="preserve">    </t>
    </r>
    <r>
      <rPr>
        <sz val="10"/>
        <rFont val="方正仿宋_GB2312"/>
        <charset val="134"/>
      </rPr>
      <t>妇幼保健医院</t>
    </r>
  </si>
  <si>
    <r>
      <rPr>
        <sz val="10"/>
        <rFont val="Times New Roman"/>
        <charset val="0"/>
      </rPr>
      <t xml:space="preserve">    </t>
    </r>
    <r>
      <rPr>
        <sz val="10"/>
        <rFont val="方正仿宋_GB2312"/>
        <charset val="134"/>
      </rPr>
      <t>其他公立医院支出</t>
    </r>
  </si>
  <si>
    <r>
      <rPr>
        <b/>
        <sz val="10"/>
        <rFont val="Times New Roman"/>
        <charset val="0"/>
      </rPr>
      <t xml:space="preserve">  </t>
    </r>
    <r>
      <rPr>
        <b/>
        <sz val="10"/>
        <rFont val="方正仿宋_GB2312"/>
        <charset val="134"/>
      </rPr>
      <t>基层医疗卫生机构</t>
    </r>
  </si>
  <si>
    <r>
      <rPr>
        <sz val="10"/>
        <rFont val="Times New Roman"/>
        <charset val="0"/>
      </rPr>
      <t xml:space="preserve">    </t>
    </r>
    <r>
      <rPr>
        <sz val="10"/>
        <rFont val="方正仿宋_GB2312"/>
        <charset val="134"/>
      </rPr>
      <t>乡镇卫生院</t>
    </r>
  </si>
  <si>
    <r>
      <rPr>
        <sz val="10"/>
        <rFont val="Times New Roman"/>
        <charset val="0"/>
      </rPr>
      <t xml:space="preserve">    </t>
    </r>
    <r>
      <rPr>
        <sz val="10"/>
        <rFont val="方正仿宋_GB2312"/>
        <charset val="134"/>
      </rPr>
      <t>其他基层医疗卫生机构支出</t>
    </r>
  </si>
  <si>
    <r>
      <rPr>
        <b/>
        <sz val="10"/>
        <rFont val="Times New Roman"/>
        <charset val="0"/>
      </rPr>
      <t xml:space="preserve">  </t>
    </r>
    <r>
      <rPr>
        <b/>
        <sz val="10"/>
        <rFont val="方正仿宋_GB2312"/>
        <charset val="134"/>
      </rPr>
      <t>公共卫生</t>
    </r>
  </si>
  <si>
    <r>
      <rPr>
        <sz val="10"/>
        <rFont val="Times New Roman"/>
        <charset val="0"/>
      </rPr>
      <t xml:space="preserve">    </t>
    </r>
    <r>
      <rPr>
        <sz val="10"/>
        <rFont val="方正仿宋_GB2312"/>
        <charset val="134"/>
      </rPr>
      <t>疾病预防控制机构</t>
    </r>
  </si>
  <si>
    <r>
      <rPr>
        <sz val="10"/>
        <rFont val="Times New Roman"/>
        <charset val="0"/>
      </rPr>
      <t xml:space="preserve">    </t>
    </r>
    <r>
      <rPr>
        <sz val="10"/>
        <rFont val="方正仿宋_GB2312"/>
        <charset val="134"/>
      </rPr>
      <t>基本公共卫生服务</t>
    </r>
  </si>
  <si>
    <r>
      <rPr>
        <sz val="10"/>
        <rFont val="Times New Roman"/>
        <charset val="0"/>
      </rPr>
      <t xml:space="preserve">    </t>
    </r>
    <r>
      <rPr>
        <sz val="10"/>
        <rFont val="方正仿宋_GB2312"/>
        <charset val="134"/>
      </rPr>
      <t>重大公共卫生服务</t>
    </r>
  </si>
  <si>
    <t xml:space="preserve">    突发公共卫生事件应急处理</t>
  </si>
  <si>
    <r>
      <rPr>
        <sz val="10"/>
        <rFont val="Times New Roman"/>
        <charset val="0"/>
      </rPr>
      <t xml:space="preserve">    </t>
    </r>
    <r>
      <rPr>
        <sz val="10"/>
        <rFont val="方正仿宋_GB2312"/>
        <charset val="134"/>
      </rPr>
      <t>其他公共卫生支出</t>
    </r>
  </si>
  <si>
    <t xml:space="preserve">  中医药</t>
  </si>
  <si>
    <t xml:space="preserve">    其他中医药支出</t>
  </si>
  <si>
    <r>
      <rPr>
        <b/>
        <sz val="10"/>
        <rFont val="Times New Roman"/>
        <charset val="0"/>
      </rPr>
      <t xml:space="preserve">  </t>
    </r>
    <r>
      <rPr>
        <b/>
        <sz val="10"/>
        <rFont val="方正仿宋_GB2312"/>
        <charset val="134"/>
      </rPr>
      <t>计划生育事务</t>
    </r>
  </si>
  <si>
    <r>
      <rPr>
        <sz val="10"/>
        <rFont val="Times New Roman"/>
        <charset val="0"/>
      </rPr>
      <t xml:space="preserve">    </t>
    </r>
    <r>
      <rPr>
        <sz val="10"/>
        <rFont val="方正仿宋_GB2312"/>
        <charset val="134"/>
      </rPr>
      <t>计划生育服务</t>
    </r>
  </si>
  <si>
    <r>
      <rPr>
        <b/>
        <sz val="10"/>
        <rFont val="Times New Roman"/>
        <charset val="0"/>
      </rPr>
      <t xml:space="preserve">  </t>
    </r>
    <r>
      <rPr>
        <b/>
        <sz val="10"/>
        <rFont val="方正仿宋_GB2312"/>
        <charset val="134"/>
      </rPr>
      <t>财政对基本医疗保险基金的补助</t>
    </r>
  </si>
  <si>
    <r>
      <rPr>
        <sz val="10"/>
        <rFont val="Times New Roman"/>
        <charset val="0"/>
      </rPr>
      <t xml:space="preserve">    </t>
    </r>
    <r>
      <rPr>
        <sz val="10"/>
        <rFont val="方正仿宋_GB2312"/>
        <charset val="134"/>
      </rPr>
      <t>财政对城乡居民基本医疗保险基金的补助</t>
    </r>
  </si>
  <si>
    <r>
      <rPr>
        <sz val="10"/>
        <rFont val="Times New Roman"/>
        <charset val="0"/>
      </rPr>
      <t xml:space="preserve">    </t>
    </r>
    <r>
      <rPr>
        <sz val="10"/>
        <rFont val="方正仿宋_GB2312"/>
        <charset val="134"/>
      </rPr>
      <t>财政对其他基本医疗保险基金的补助</t>
    </r>
  </si>
  <si>
    <r>
      <rPr>
        <b/>
        <sz val="10"/>
        <rFont val="Times New Roman"/>
        <charset val="0"/>
      </rPr>
      <t xml:space="preserve">  </t>
    </r>
    <r>
      <rPr>
        <b/>
        <sz val="10"/>
        <rFont val="方正仿宋_GB2312"/>
        <charset val="134"/>
      </rPr>
      <t>优抚对象医疗</t>
    </r>
  </si>
  <si>
    <r>
      <rPr>
        <sz val="10"/>
        <rFont val="Times New Roman"/>
        <charset val="0"/>
      </rPr>
      <t xml:space="preserve">    </t>
    </r>
    <r>
      <rPr>
        <sz val="10"/>
        <rFont val="方正仿宋_GB2312"/>
        <charset val="134"/>
      </rPr>
      <t>优抚对象医疗补助</t>
    </r>
  </si>
  <si>
    <r>
      <rPr>
        <b/>
        <sz val="10"/>
        <rFont val="Times New Roman"/>
        <charset val="0"/>
      </rPr>
      <t xml:space="preserve">  </t>
    </r>
    <r>
      <rPr>
        <b/>
        <sz val="10"/>
        <rFont val="方正仿宋_GB2312"/>
        <charset val="134"/>
      </rPr>
      <t>医疗保障管理事务</t>
    </r>
  </si>
  <si>
    <r>
      <rPr>
        <b/>
        <sz val="10"/>
        <rFont val="Times New Roman"/>
        <charset val="0"/>
      </rPr>
      <t xml:space="preserve">  </t>
    </r>
    <r>
      <rPr>
        <b/>
        <sz val="10"/>
        <rFont val="方正仿宋_GB2312"/>
        <charset val="134"/>
      </rPr>
      <t>其他卫生健康支出</t>
    </r>
    <r>
      <rPr>
        <b/>
        <sz val="10"/>
        <rFont val="Times New Roman"/>
        <charset val="0"/>
      </rPr>
      <t>(</t>
    </r>
    <r>
      <rPr>
        <b/>
        <sz val="10"/>
        <rFont val="方正仿宋_GB2312"/>
        <charset val="134"/>
      </rPr>
      <t>款</t>
    </r>
    <r>
      <rPr>
        <b/>
        <sz val="10"/>
        <rFont val="Times New Roman"/>
        <charset val="0"/>
      </rPr>
      <t>)</t>
    </r>
  </si>
  <si>
    <r>
      <rPr>
        <sz val="10"/>
        <rFont val="Times New Roman"/>
        <charset val="0"/>
      </rPr>
      <t xml:space="preserve">    </t>
    </r>
    <r>
      <rPr>
        <sz val="10"/>
        <rFont val="方正仿宋_GB2312"/>
        <charset val="134"/>
      </rPr>
      <t>其他卫生健康支出</t>
    </r>
    <r>
      <rPr>
        <sz val="10"/>
        <rFont val="Times New Roman"/>
        <charset val="0"/>
      </rPr>
      <t>(</t>
    </r>
    <r>
      <rPr>
        <sz val="10"/>
        <rFont val="方正仿宋_GB2312"/>
        <charset val="134"/>
      </rPr>
      <t>项</t>
    </r>
    <r>
      <rPr>
        <sz val="10"/>
        <rFont val="Times New Roman"/>
        <charset val="0"/>
      </rPr>
      <t>)</t>
    </r>
  </si>
  <si>
    <r>
      <rPr>
        <b/>
        <sz val="10"/>
        <rFont val="方正仿宋_GB2312"/>
        <charset val="134"/>
      </rPr>
      <t>节能环保支出</t>
    </r>
  </si>
  <si>
    <r>
      <rPr>
        <b/>
        <sz val="10"/>
        <rFont val="Times New Roman"/>
        <charset val="0"/>
      </rPr>
      <t xml:space="preserve">  </t>
    </r>
    <r>
      <rPr>
        <b/>
        <sz val="10"/>
        <rFont val="方正仿宋_GB2312"/>
        <charset val="134"/>
      </rPr>
      <t>污染防治</t>
    </r>
  </si>
  <si>
    <r>
      <rPr>
        <sz val="10"/>
        <rFont val="Times New Roman"/>
        <charset val="0"/>
      </rPr>
      <t xml:space="preserve">    </t>
    </r>
    <r>
      <rPr>
        <sz val="10"/>
        <rFont val="方正仿宋_GB2312"/>
        <charset val="134"/>
      </rPr>
      <t>大气</t>
    </r>
  </si>
  <si>
    <r>
      <rPr>
        <sz val="10"/>
        <rFont val="Times New Roman"/>
        <charset val="0"/>
      </rPr>
      <t xml:space="preserve">    </t>
    </r>
    <r>
      <rPr>
        <sz val="10"/>
        <rFont val="方正仿宋_GB2312"/>
        <charset val="134"/>
      </rPr>
      <t>其他污染防治支出</t>
    </r>
  </si>
  <si>
    <r>
      <rPr>
        <b/>
        <sz val="10"/>
        <rFont val="Times New Roman"/>
        <charset val="0"/>
      </rPr>
      <t xml:space="preserve">  </t>
    </r>
    <r>
      <rPr>
        <b/>
        <sz val="10"/>
        <rFont val="方正仿宋_GB2312"/>
        <charset val="134"/>
      </rPr>
      <t>自然生态保护</t>
    </r>
  </si>
  <si>
    <r>
      <rPr>
        <sz val="10"/>
        <rFont val="Times New Roman"/>
        <charset val="0"/>
      </rPr>
      <t xml:space="preserve">    </t>
    </r>
    <r>
      <rPr>
        <sz val="10"/>
        <rFont val="方正仿宋_GB2312"/>
        <charset val="134"/>
      </rPr>
      <t>草原生态修复治理</t>
    </r>
  </si>
  <si>
    <t xml:space="preserve">  天然林保护</t>
  </si>
  <si>
    <t xml:space="preserve">    其他天然林保护支出</t>
  </si>
  <si>
    <t xml:space="preserve">  退耕还林还草</t>
  </si>
  <si>
    <t xml:space="preserve">    退耕现金</t>
  </si>
  <si>
    <t xml:space="preserve">    退耕还林粮食折现补贴</t>
  </si>
  <si>
    <t xml:space="preserve">    退耕还林粮食费用补贴</t>
  </si>
  <si>
    <t xml:space="preserve">    退耕还林工程建设</t>
  </si>
  <si>
    <t xml:space="preserve">    其他退耕还林还草支出</t>
  </si>
  <si>
    <r>
      <rPr>
        <b/>
        <sz val="10"/>
        <rFont val="方正仿宋_GB2312"/>
        <charset val="134"/>
      </rPr>
      <t>城乡社区支出</t>
    </r>
  </si>
  <si>
    <r>
      <rPr>
        <b/>
        <sz val="10"/>
        <rFont val="Times New Roman"/>
        <charset val="0"/>
      </rPr>
      <t xml:space="preserve">  </t>
    </r>
    <r>
      <rPr>
        <b/>
        <sz val="10"/>
        <rFont val="方正仿宋_GB2312"/>
        <charset val="134"/>
      </rPr>
      <t>城乡社区管理事务</t>
    </r>
  </si>
  <si>
    <r>
      <rPr>
        <b/>
        <sz val="10"/>
        <rFont val="Times New Roman"/>
        <charset val="0"/>
      </rPr>
      <t xml:space="preserve">  </t>
    </r>
    <r>
      <rPr>
        <b/>
        <sz val="10"/>
        <rFont val="方正仿宋_GB2312"/>
        <charset val="134"/>
      </rPr>
      <t>城乡社区规划与管理</t>
    </r>
    <r>
      <rPr>
        <b/>
        <sz val="10"/>
        <rFont val="Times New Roman"/>
        <charset val="0"/>
      </rPr>
      <t>(</t>
    </r>
    <r>
      <rPr>
        <b/>
        <sz val="10"/>
        <rFont val="方正仿宋_GB2312"/>
        <charset val="134"/>
      </rPr>
      <t>款</t>
    </r>
    <r>
      <rPr>
        <b/>
        <sz val="10"/>
        <rFont val="Times New Roman"/>
        <charset val="0"/>
      </rPr>
      <t>)</t>
    </r>
  </si>
  <si>
    <r>
      <rPr>
        <sz val="10"/>
        <rFont val="Times New Roman"/>
        <charset val="0"/>
      </rPr>
      <t xml:space="preserve">    </t>
    </r>
    <r>
      <rPr>
        <sz val="10"/>
        <rFont val="方正仿宋_GB2312"/>
        <charset val="134"/>
      </rPr>
      <t>城乡社区规划与管理</t>
    </r>
    <r>
      <rPr>
        <sz val="10"/>
        <rFont val="Times New Roman"/>
        <charset val="0"/>
      </rPr>
      <t>(</t>
    </r>
    <r>
      <rPr>
        <sz val="10"/>
        <rFont val="方正仿宋_GB2312"/>
        <charset val="134"/>
      </rPr>
      <t>项</t>
    </r>
    <r>
      <rPr>
        <sz val="10"/>
        <rFont val="Times New Roman"/>
        <charset val="0"/>
      </rPr>
      <t>)</t>
    </r>
  </si>
  <si>
    <r>
      <rPr>
        <b/>
        <sz val="10"/>
        <rFont val="Times New Roman"/>
        <charset val="0"/>
      </rPr>
      <t xml:space="preserve">  </t>
    </r>
    <r>
      <rPr>
        <b/>
        <sz val="10"/>
        <rFont val="方正仿宋_GB2312"/>
        <charset val="134"/>
      </rPr>
      <t>城乡社区公共设施</t>
    </r>
  </si>
  <si>
    <r>
      <rPr>
        <sz val="10"/>
        <rFont val="Times New Roman"/>
        <charset val="0"/>
      </rPr>
      <t xml:space="preserve">    </t>
    </r>
    <r>
      <rPr>
        <sz val="10"/>
        <rFont val="方正仿宋_GB2312"/>
        <charset val="134"/>
      </rPr>
      <t>其他城乡社区公共设施支出</t>
    </r>
  </si>
  <si>
    <r>
      <rPr>
        <b/>
        <sz val="10"/>
        <rFont val="Times New Roman"/>
        <charset val="0"/>
      </rPr>
      <t xml:space="preserve">  </t>
    </r>
    <r>
      <rPr>
        <b/>
        <sz val="10"/>
        <rFont val="方正仿宋_GB2312"/>
        <charset val="134"/>
      </rPr>
      <t>城乡社区环境卫生</t>
    </r>
    <r>
      <rPr>
        <b/>
        <sz val="10"/>
        <rFont val="Times New Roman"/>
        <charset val="0"/>
      </rPr>
      <t>(</t>
    </r>
    <r>
      <rPr>
        <b/>
        <sz val="10"/>
        <rFont val="方正仿宋_GB2312"/>
        <charset val="134"/>
      </rPr>
      <t>款</t>
    </r>
    <r>
      <rPr>
        <b/>
        <sz val="10"/>
        <rFont val="Times New Roman"/>
        <charset val="0"/>
      </rPr>
      <t>)</t>
    </r>
  </si>
  <si>
    <r>
      <rPr>
        <sz val="10"/>
        <rFont val="Times New Roman"/>
        <charset val="0"/>
      </rPr>
      <t xml:space="preserve">    </t>
    </r>
    <r>
      <rPr>
        <sz val="10"/>
        <rFont val="方正仿宋_GB2312"/>
        <charset val="134"/>
      </rPr>
      <t>城乡社区环境卫生</t>
    </r>
    <r>
      <rPr>
        <sz val="10"/>
        <rFont val="Times New Roman"/>
        <charset val="0"/>
      </rPr>
      <t>(</t>
    </r>
    <r>
      <rPr>
        <sz val="10"/>
        <rFont val="方正仿宋_GB2312"/>
        <charset val="134"/>
      </rPr>
      <t>项</t>
    </r>
    <r>
      <rPr>
        <sz val="10"/>
        <rFont val="Times New Roman"/>
        <charset val="0"/>
      </rPr>
      <t>)</t>
    </r>
  </si>
  <si>
    <r>
      <rPr>
        <b/>
        <sz val="10"/>
        <rFont val="Times New Roman"/>
        <charset val="0"/>
      </rPr>
      <t xml:space="preserve">  </t>
    </r>
    <r>
      <rPr>
        <b/>
        <sz val="10"/>
        <rFont val="方正仿宋_GB2312"/>
        <charset val="134"/>
      </rPr>
      <t>建设市场管理与监督</t>
    </r>
    <r>
      <rPr>
        <b/>
        <sz val="10"/>
        <rFont val="Times New Roman"/>
        <charset val="0"/>
      </rPr>
      <t>(</t>
    </r>
    <r>
      <rPr>
        <b/>
        <sz val="10"/>
        <rFont val="方正仿宋_GB2312"/>
        <charset val="134"/>
      </rPr>
      <t>款</t>
    </r>
    <r>
      <rPr>
        <b/>
        <sz val="10"/>
        <rFont val="Times New Roman"/>
        <charset val="0"/>
      </rPr>
      <t>)</t>
    </r>
  </si>
  <si>
    <r>
      <rPr>
        <sz val="10"/>
        <rFont val="Times New Roman"/>
        <charset val="0"/>
      </rPr>
      <t xml:space="preserve">    </t>
    </r>
    <r>
      <rPr>
        <sz val="10"/>
        <rFont val="方正仿宋_GB2312"/>
        <charset val="134"/>
      </rPr>
      <t>建设市场管理与监督</t>
    </r>
    <r>
      <rPr>
        <sz val="10"/>
        <rFont val="Times New Roman"/>
        <charset val="0"/>
      </rPr>
      <t>(</t>
    </r>
    <r>
      <rPr>
        <sz val="10"/>
        <rFont val="方正仿宋_GB2312"/>
        <charset val="134"/>
      </rPr>
      <t>项</t>
    </r>
    <r>
      <rPr>
        <sz val="10"/>
        <rFont val="Times New Roman"/>
        <charset val="0"/>
      </rPr>
      <t>)</t>
    </r>
  </si>
  <si>
    <r>
      <rPr>
        <b/>
        <sz val="10"/>
        <rFont val="Times New Roman"/>
        <charset val="0"/>
      </rPr>
      <t xml:space="preserve">  </t>
    </r>
    <r>
      <rPr>
        <b/>
        <sz val="10"/>
        <rFont val="方正仿宋_GB2312"/>
        <charset val="134"/>
      </rPr>
      <t>其他城乡社区支出</t>
    </r>
    <r>
      <rPr>
        <b/>
        <sz val="10"/>
        <rFont val="Times New Roman"/>
        <charset val="0"/>
      </rPr>
      <t>(</t>
    </r>
    <r>
      <rPr>
        <b/>
        <sz val="10"/>
        <rFont val="方正仿宋_GB2312"/>
        <charset val="134"/>
      </rPr>
      <t>款</t>
    </r>
    <r>
      <rPr>
        <b/>
        <sz val="10"/>
        <rFont val="Times New Roman"/>
        <charset val="0"/>
      </rPr>
      <t>)</t>
    </r>
  </si>
  <si>
    <r>
      <rPr>
        <sz val="10"/>
        <rFont val="Times New Roman"/>
        <charset val="0"/>
      </rPr>
      <t xml:space="preserve">    </t>
    </r>
    <r>
      <rPr>
        <sz val="10"/>
        <rFont val="方正仿宋_GB2312"/>
        <charset val="134"/>
      </rPr>
      <t>其他城乡社区支出</t>
    </r>
    <r>
      <rPr>
        <sz val="10"/>
        <rFont val="Times New Roman"/>
        <charset val="0"/>
      </rPr>
      <t>(</t>
    </r>
    <r>
      <rPr>
        <sz val="10"/>
        <rFont val="方正仿宋_GB2312"/>
        <charset val="134"/>
      </rPr>
      <t>项</t>
    </r>
    <r>
      <rPr>
        <sz val="10"/>
        <rFont val="Times New Roman"/>
        <charset val="0"/>
      </rPr>
      <t>)</t>
    </r>
  </si>
  <si>
    <r>
      <rPr>
        <b/>
        <sz val="10"/>
        <rFont val="方正仿宋_GB2312"/>
        <charset val="134"/>
      </rPr>
      <t>农林水支出</t>
    </r>
  </si>
  <si>
    <r>
      <rPr>
        <b/>
        <sz val="10"/>
        <rFont val="Times New Roman"/>
        <charset val="0"/>
      </rPr>
      <t xml:space="preserve">  </t>
    </r>
    <r>
      <rPr>
        <b/>
        <sz val="10"/>
        <rFont val="方正仿宋_GB2312"/>
        <charset val="134"/>
      </rPr>
      <t>农业农村</t>
    </r>
  </si>
  <si>
    <t xml:space="preserve">    农业资源保护修复与利用</t>
  </si>
  <si>
    <t xml:space="preserve">    农村道路建设</t>
  </si>
  <si>
    <t xml:space="preserve">    农田建设</t>
  </si>
  <si>
    <r>
      <rPr>
        <sz val="10"/>
        <rFont val="Times New Roman"/>
        <charset val="0"/>
      </rPr>
      <t xml:space="preserve">    </t>
    </r>
    <r>
      <rPr>
        <sz val="10"/>
        <rFont val="方正仿宋_GB2312"/>
        <charset val="134"/>
      </rPr>
      <t>其他农业农村支出</t>
    </r>
  </si>
  <si>
    <r>
      <rPr>
        <b/>
        <sz val="10"/>
        <rFont val="Times New Roman"/>
        <charset val="0"/>
      </rPr>
      <t xml:space="preserve">  </t>
    </r>
    <r>
      <rPr>
        <b/>
        <sz val="10"/>
        <rFont val="方正仿宋_GB2312"/>
        <charset val="134"/>
      </rPr>
      <t>林业和草原</t>
    </r>
  </si>
  <si>
    <r>
      <rPr>
        <b/>
        <sz val="10"/>
        <rFont val="Times New Roman"/>
        <charset val="0"/>
      </rPr>
      <t xml:space="preserve">  </t>
    </r>
    <r>
      <rPr>
        <b/>
        <sz val="10"/>
        <rFont val="方正仿宋_GB2312"/>
        <charset val="134"/>
      </rPr>
      <t>水利</t>
    </r>
  </si>
  <si>
    <t xml:space="preserve">    农村人畜饮水</t>
  </si>
  <si>
    <r>
      <rPr>
        <b/>
        <sz val="10"/>
        <rFont val="Times New Roman"/>
        <charset val="0"/>
      </rPr>
      <t xml:space="preserve">  </t>
    </r>
    <r>
      <rPr>
        <b/>
        <sz val="10"/>
        <rFont val="方正仿宋_GB2312"/>
        <charset val="134"/>
      </rPr>
      <t>巩固脱贫衔接乡村振兴</t>
    </r>
  </si>
  <si>
    <t xml:space="preserve">    其他巩固脱贫衔接乡村振兴支出</t>
  </si>
  <si>
    <r>
      <rPr>
        <b/>
        <sz val="10"/>
        <rFont val="Times New Roman"/>
        <charset val="0"/>
      </rPr>
      <t xml:space="preserve">  </t>
    </r>
    <r>
      <rPr>
        <b/>
        <sz val="10"/>
        <rFont val="方正仿宋_GB2312"/>
        <charset val="134"/>
      </rPr>
      <t>农村综合改革</t>
    </r>
  </si>
  <si>
    <r>
      <rPr>
        <sz val="10"/>
        <rFont val="Times New Roman"/>
        <charset val="0"/>
      </rPr>
      <t xml:space="preserve">    </t>
    </r>
    <r>
      <rPr>
        <sz val="10"/>
        <rFont val="方正仿宋_GB2312"/>
        <charset val="134"/>
      </rPr>
      <t>对村民委员会和村党支部的补助</t>
    </r>
  </si>
  <si>
    <r>
      <rPr>
        <sz val="10"/>
        <rFont val="Times New Roman"/>
        <charset val="0"/>
      </rPr>
      <t xml:space="preserve">    </t>
    </r>
    <r>
      <rPr>
        <sz val="10"/>
        <rFont val="方正仿宋_GB2312"/>
        <charset val="134"/>
      </rPr>
      <t>其他农村综合改革支出</t>
    </r>
  </si>
  <si>
    <r>
      <rPr>
        <b/>
        <sz val="10"/>
        <rFont val="Times New Roman"/>
        <charset val="0"/>
      </rPr>
      <t xml:space="preserve">  </t>
    </r>
    <r>
      <rPr>
        <b/>
        <sz val="10"/>
        <rFont val="方正仿宋_GB2312"/>
        <charset val="134"/>
      </rPr>
      <t>其他农林水支出</t>
    </r>
    <r>
      <rPr>
        <b/>
        <sz val="10"/>
        <rFont val="Times New Roman"/>
        <charset val="0"/>
      </rPr>
      <t>(</t>
    </r>
    <r>
      <rPr>
        <b/>
        <sz val="10"/>
        <rFont val="方正仿宋_GB2312"/>
        <charset val="134"/>
      </rPr>
      <t>款</t>
    </r>
    <r>
      <rPr>
        <b/>
        <sz val="10"/>
        <rFont val="Times New Roman"/>
        <charset val="0"/>
      </rPr>
      <t>)</t>
    </r>
  </si>
  <si>
    <r>
      <rPr>
        <sz val="10"/>
        <rFont val="Times New Roman"/>
        <charset val="0"/>
      </rPr>
      <t xml:space="preserve">    </t>
    </r>
    <r>
      <rPr>
        <sz val="10"/>
        <rFont val="方正仿宋_GB2312"/>
        <charset val="134"/>
      </rPr>
      <t>其他农林水支出</t>
    </r>
    <r>
      <rPr>
        <sz val="10"/>
        <rFont val="Times New Roman"/>
        <charset val="0"/>
      </rPr>
      <t>(</t>
    </r>
    <r>
      <rPr>
        <sz val="10"/>
        <rFont val="方正仿宋_GB2312"/>
        <charset val="134"/>
      </rPr>
      <t>项</t>
    </r>
    <r>
      <rPr>
        <sz val="10"/>
        <rFont val="Times New Roman"/>
        <charset val="0"/>
      </rPr>
      <t>)</t>
    </r>
  </si>
  <si>
    <r>
      <rPr>
        <b/>
        <sz val="10"/>
        <rFont val="方正仿宋_GB2312"/>
        <charset val="134"/>
      </rPr>
      <t>交通运输支出</t>
    </r>
  </si>
  <si>
    <r>
      <rPr>
        <b/>
        <sz val="10"/>
        <rFont val="Times New Roman"/>
        <charset val="0"/>
      </rPr>
      <t xml:space="preserve">  </t>
    </r>
    <r>
      <rPr>
        <b/>
        <sz val="10"/>
        <rFont val="方正仿宋_GB2312"/>
        <charset val="134"/>
      </rPr>
      <t>公路水路运输</t>
    </r>
  </si>
  <si>
    <r>
      <rPr>
        <sz val="10"/>
        <rFont val="Times New Roman"/>
        <charset val="0"/>
      </rPr>
      <t xml:space="preserve">    </t>
    </r>
    <r>
      <rPr>
        <sz val="10"/>
        <rFont val="方正仿宋_GB2312"/>
        <charset val="134"/>
      </rPr>
      <t>公路建设</t>
    </r>
  </si>
  <si>
    <r>
      <rPr>
        <sz val="10"/>
        <rFont val="Times New Roman"/>
        <charset val="0"/>
      </rPr>
      <t xml:space="preserve">    </t>
    </r>
    <r>
      <rPr>
        <sz val="10"/>
        <rFont val="方正仿宋_GB2312"/>
        <charset val="134"/>
      </rPr>
      <t>公路养护</t>
    </r>
  </si>
  <si>
    <t xml:space="preserve">    公路还贷专项</t>
  </si>
  <si>
    <t xml:space="preserve">    港口设施</t>
  </si>
  <si>
    <t xml:space="preserve">  车辆购置税支出</t>
  </si>
  <si>
    <t xml:space="preserve">    车辆购置税用于公路等基础设施建设支出</t>
  </si>
  <si>
    <t xml:space="preserve">    车辆购置税用于农村公路建设支出</t>
  </si>
  <si>
    <t xml:space="preserve">    车辆购置税用于老旧汽车报废更新补贴</t>
  </si>
  <si>
    <t xml:space="preserve">    车辆购置税其他支出</t>
  </si>
  <si>
    <r>
      <rPr>
        <b/>
        <sz val="10"/>
        <rFont val="Times New Roman"/>
        <charset val="0"/>
      </rPr>
      <t xml:space="preserve">  </t>
    </r>
    <r>
      <rPr>
        <b/>
        <sz val="10"/>
        <rFont val="方正仿宋_GB2312"/>
        <charset val="134"/>
      </rPr>
      <t>其他交通运输支出</t>
    </r>
    <r>
      <rPr>
        <b/>
        <sz val="10"/>
        <rFont val="Times New Roman"/>
        <charset val="0"/>
      </rPr>
      <t>(</t>
    </r>
    <r>
      <rPr>
        <b/>
        <sz val="10"/>
        <rFont val="方正仿宋_GB2312"/>
        <charset val="134"/>
      </rPr>
      <t>款</t>
    </r>
    <r>
      <rPr>
        <b/>
        <sz val="10"/>
        <rFont val="Times New Roman"/>
        <charset val="0"/>
      </rPr>
      <t>)</t>
    </r>
  </si>
  <si>
    <r>
      <rPr>
        <sz val="10"/>
        <rFont val="Times New Roman"/>
        <charset val="0"/>
      </rPr>
      <t xml:space="preserve">    </t>
    </r>
    <r>
      <rPr>
        <sz val="10"/>
        <rFont val="方正仿宋_GB2312"/>
        <charset val="134"/>
      </rPr>
      <t>其他交通运输支出</t>
    </r>
    <r>
      <rPr>
        <sz val="10"/>
        <rFont val="Times New Roman"/>
        <charset val="0"/>
      </rPr>
      <t>(</t>
    </r>
    <r>
      <rPr>
        <sz val="10"/>
        <rFont val="方正仿宋_GB2312"/>
        <charset val="134"/>
      </rPr>
      <t>项</t>
    </r>
    <r>
      <rPr>
        <sz val="10"/>
        <rFont val="Times New Roman"/>
        <charset val="0"/>
      </rPr>
      <t>)</t>
    </r>
  </si>
  <si>
    <r>
      <rPr>
        <b/>
        <sz val="10"/>
        <rFont val="方正仿宋_GB2312"/>
        <charset val="134"/>
      </rPr>
      <t>资源勘探工业信息等支出</t>
    </r>
  </si>
  <si>
    <r>
      <rPr>
        <b/>
        <sz val="10"/>
        <rFont val="Times New Roman"/>
        <charset val="0"/>
      </rPr>
      <t xml:space="preserve">  </t>
    </r>
    <r>
      <rPr>
        <b/>
        <sz val="10"/>
        <rFont val="方正仿宋_GB2312"/>
        <charset val="134"/>
      </rPr>
      <t>制造业</t>
    </r>
  </si>
  <si>
    <r>
      <rPr>
        <b/>
        <sz val="10"/>
        <rFont val="Times New Roman"/>
        <charset val="0"/>
      </rPr>
      <t xml:space="preserve">  </t>
    </r>
    <r>
      <rPr>
        <b/>
        <sz val="10"/>
        <rFont val="方正仿宋_GB2312"/>
        <charset val="134"/>
      </rPr>
      <t>支持中小企业发展和管理支出</t>
    </r>
  </si>
  <si>
    <r>
      <rPr>
        <sz val="10"/>
        <rFont val="Times New Roman"/>
        <charset val="0"/>
      </rPr>
      <t xml:space="preserve">    </t>
    </r>
    <r>
      <rPr>
        <sz val="10"/>
        <rFont val="方正仿宋_GB2312"/>
        <charset val="134"/>
      </rPr>
      <t>中小企业发展专项</t>
    </r>
  </si>
  <si>
    <r>
      <rPr>
        <b/>
        <sz val="10"/>
        <rFont val="方正仿宋_GB2312"/>
        <charset val="134"/>
      </rPr>
      <t>商业服务业等支出</t>
    </r>
  </si>
  <si>
    <r>
      <rPr>
        <b/>
        <sz val="10"/>
        <rFont val="Times New Roman"/>
        <charset val="0"/>
      </rPr>
      <t xml:space="preserve">  </t>
    </r>
    <r>
      <rPr>
        <b/>
        <sz val="10"/>
        <rFont val="方正仿宋_GB2312"/>
        <charset val="134"/>
      </rPr>
      <t>商业流通事务</t>
    </r>
  </si>
  <si>
    <r>
      <rPr>
        <b/>
        <sz val="10"/>
        <rFont val="Times New Roman"/>
        <charset val="0"/>
      </rPr>
      <t xml:space="preserve">  </t>
    </r>
    <r>
      <rPr>
        <b/>
        <sz val="10"/>
        <rFont val="方正仿宋_GB2312"/>
        <charset val="134"/>
      </rPr>
      <t>其他商业服务业等支出</t>
    </r>
    <r>
      <rPr>
        <b/>
        <sz val="10"/>
        <rFont val="Times New Roman"/>
        <charset val="0"/>
      </rPr>
      <t>(</t>
    </r>
    <r>
      <rPr>
        <b/>
        <sz val="10"/>
        <rFont val="方正仿宋_GB2312"/>
        <charset val="134"/>
      </rPr>
      <t>款</t>
    </r>
    <r>
      <rPr>
        <b/>
        <sz val="10"/>
        <rFont val="Times New Roman"/>
        <charset val="0"/>
      </rPr>
      <t>)</t>
    </r>
  </si>
  <si>
    <r>
      <rPr>
        <sz val="10"/>
        <rFont val="Times New Roman"/>
        <charset val="0"/>
      </rPr>
      <t xml:space="preserve">    </t>
    </r>
    <r>
      <rPr>
        <sz val="10"/>
        <rFont val="方正仿宋_GB2312"/>
        <charset val="134"/>
      </rPr>
      <t>其他商业服务业等支出</t>
    </r>
    <r>
      <rPr>
        <sz val="10"/>
        <rFont val="Times New Roman"/>
        <charset val="0"/>
      </rPr>
      <t>(</t>
    </r>
    <r>
      <rPr>
        <sz val="10"/>
        <rFont val="方正仿宋_GB2312"/>
        <charset val="134"/>
      </rPr>
      <t>项</t>
    </r>
    <r>
      <rPr>
        <sz val="10"/>
        <rFont val="Times New Roman"/>
        <charset val="0"/>
      </rPr>
      <t>)</t>
    </r>
  </si>
  <si>
    <r>
      <rPr>
        <b/>
        <sz val="10"/>
        <rFont val="方正仿宋_GB2312"/>
        <charset val="134"/>
      </rPr>
      <t>金融支出</t>
    </r>
  </si>
  <si>
    <r>
      <rPr>
        <b/>
        <sz val="10"/>
        <rFont val="Times New Roman"/>
        <charset val="0"/>
      </rPr>
      <t xml:space="preserve">  </t>
    </r>
    <r>
      <rPr>
        <b/>
        <sz val="10"/>
        <rFont val="方正仿宋_GB2312"/>
        <charset val="134"/>
      </rPr>
      <t>其他金融支出</t>
    </r>
    <r>
      <rPr>
        <b/>
        <sz val="10"/>
        <rFont val="Times New Roman"/>
        <charset val="0"/>
      </rPr>
      <t>(</t>
    </r>
    <r>
      <rPr>
        <b/>
        <sz val="10"/>
        <rFont val="方正仿宋_GB2312"/>
        <charset val="134"/>
      </rPr>
      <t>款</t>
    </r>
    <r>
      <rPr>
        <b/>
        <sz val="10"/>
        <rFont val="Times New Roman"/>
        <charset val="0"/>
      </rPr>
      <t>)</t>
    </r>
  </si>
  <si>
    <r>
      <rPr>
        <sz val="10"/>
        <rFont val="Times New Roman"/>
        <charset val="0"/>
      </rPr>
      <t xml:space="preserve">    </t>
    </r>
    <r>
      <rPr>
        <sz val="10"/>
        <rFont val="方正仿宋_GB2312"/>
        <charset val="134"/>
      </rPr>
      <t>其他金融支出</t>
    </r>
    <r>
      <rPr>
        <sz val="10"/>
        <rFont val="Times New Roman"/>
        <charset val="0"/>
      </rPr>
      <t>(</t>
    </r>
    <r>
      <rPr>
        <sz val="10"/>
        <rFont val="方正仿宋_GB2312"/>
        <charset val="134"/>
      </rPr>
      <t>项</t>
    </r>
    <r>
      <rPr>
        <sz val="10"/>
        <rFont val="Times New Roman"/>
        <charset val="0"/>
      </rPr>
      <t>)</t>
    </r>
  </si>
  <si>
    <r>
      <rPr>
        <b/>
        <sz val="10"/>
        <rFont val="方正仿宋_GB2312"/>
        <charset val="134"/>
      </rPr>
      <t>自然资源海洋气象等支出</t>
    </r>
  </si>
  <si>
    <r>
      <rPr>
        <b/>
        <sz val="10"/>
        <rFont val="Times New Roman"/>
        <charset val="0"/>
      </rPr>
      <t xml:space="preserve">  </t>
    </r>
    <r>
      <rPr>
        <b/>
        <sz val="10"/>
        <rFont val="方正仿宋_GB2312"/>
        <charset val="134"/>
      </rPr>
      <t>自然资源事务</t>
    </r>
  </si>
  <si>
    <t>　　地质勘查与矿产资源管理</t>
  </si>
  <si>
    <r>
      <rPr>
        <b/>
        <sz val="10"/>
        <rFont val="Times New Roman"/>
        <charset val="0"/>
      </rPr>
      <t xml:space="preserve">  </t>
    </r>
    <r>
      <rPr>
        <b/>
        <sz val="10"/>
        <rFont val="方正仿宋_GB2312"/>
        <charset val="134"/>
      </rPr>
      <t>气象事务</t>
    </r>
  </si>
  <si>
    <r>
      <rPr>
        <b/>
        <sz val="10"/>
        <rFont val="Times New Roman"/>
        <charset val="0"/>
      </rPr>
      <t xml:space="preserve">  </t>
    </r>
    <r>
      <rPr>
        <b/>
        <sz val="10"/>
        <rFont val="方正仿宋_GB2312"/>
        <charset val="134"/>
      </rPr>
      <t>其他自然资源海洋气象等支出</t>
    </r>
    <r>
      <rPr>
        <b/>
        <sz val="10"/>
        <rFont val="Times New Roman"/>
        <charset val="0"/>
      </rPr>
      <t>(</t>
    </r>
    <r>
      <rPr>
        <b/>
        <sz val="10"/>
        <rFont val="方正仿宋_GB2312"/>
        <charset val="134"/>
      </rPr>
      <t>款</t>
    </r>
    <r>
      <rPr>
        <b/>
        <sz val="10"/>
        <rFont val="Times New Roman"/>
        <charset val="0"/>
      </rPr>
      <t>)</t>
    </r>
  </si>
  <si>
    <r>
      <rPr>
        <sz val="10"/>
        <rFont val="Times New Roman"/>
        <charset val="0"/>
      </rPr>
      <t xml:space="preserve">    </t>
    </r>
    <r>
      <rPr>
        <sz val="10"/>
        <rFont val="方正仿宋_GB2312"/>
        <charset val="134"/>
      </rPr>
      <t>其他自然资源海洋气象等支出</t>
    </r>
    <r>
      <rPr>
        <sz val="10"/>
        <rFont val="Times New Roman"/>
        <charset val="0"/>
      </rPr>
      <t>(</t>
    </r>
    <r>
      <rPr>
        <sz val="10"/>
        <rFont val="方正仿宋_GB2312"/>
        <charset val="134"/>
      </rPr>
      <t>项</t>
    </r>
    <r>
      <rPr>
        <sz val="10"/>
        <rFont val="Times New Roman"/>
        <charset val="0"/>
      </rPr>
      <t>)</t>
    </r>
  </si>
  <si>
    <r>
      <rPr>
        <b/>
        <sz val="10"/>
        <rFont val="方正仿宋_GB2312"/>
        <charset val="134"/>
      </rPr>
      <t>住房保障支出</t>
    </r>
  </si>
  <si>
    <r>
      <rPr>
        <b/>
        <sz val="10"/>
        <rFont val="Times New Roman"/>
        <charset val="0"/>
      </rPr>
      <t xml:space="preserve">  </t>
    </r>
    <r>
      <rPr>
        <b/>
        <sz val="10"/>
        <rFont val="方正仿宋_GB2312"/>
        <charset val="134"/>
      </rPr>
      <t>保障性安居工程支出</t>
    </r>
  </si>
  <si>
    <r>
      <rPr>
        <sz val="10"/>
        <rFont val="Times New Roman"/>
        <charset val="0"/>
      </rPr>
      <t xml:space="preserve">    </t>
    </r>
    <r>
      <rPr>
        <sz val="10"/>
        <rFont val="方正仿宋_GB2312"/>
        <charset val="134"/>
      </rPr>
      <t>农村危房改造</t>
    </r>
  </si>
  <si>
    <r>
      <rPr>
        <sz val="10"/>
        <rFont val="Times New Roman"/>
        <charset val="0"/>
      </rPr>
      <t xml:space="preserve">    </t>
    </r>
    <r>
      <rPr>
        <sz val="10"/>
        <rFont val="方正仿宋_GB2312"/>
        <charset val="134"/>
      </rPr>
      <t>公共租赁住房</t>
    </r>
  </si>
  <si>
    <r>
      <rPr>
        <sz val="10"/>
        <rFont val="Times New Roman"/>
        <charset val="0"/>
      </rPr>
      <t xml:space="preserve">    </t>
    </r>
    <r>
      <rPr>
        <sz val="10"/>
        <rFont val="方正仿宋_GB2312"/>
        <charset val="134"/>
      </rPr>
      <t>老旧小区改造</t>
    </r>
  </si>
  <si>
    <r>
      <rPr>
        <b/>
        <sz val="10"/>
        <rFont val="Times New Roman"/>
        <charset val="0"/>
      </rPr>
      <t xml:space="preserve">  </t>
    </r>
    <r>
      <rPr>
        <b/>
        <sz val="10"/>
        <rFont val="方正仿宋_GB2312"/>
        <charset val="134"/>
      </rPr>
      <t>住房改革支出</t>
    </r>
  </si>
  <si>
    <r>
      <rPr>
        <sz val="10"/>
        <rFont val="Times New Roman"/>
        <charset val="0"/>
      </rPr>
      <t xml:space="preserve">    </t>
    </r>
    <r>
      <rPr>
        <sz val="10"/>
        <rFont val="方正仿宋_GB2312"/>
        <charset val="134"/>
      </rPr>
      <t>住房公积金</t>
    </r>
  </si>
  <si>
    <r>
      <rPr>
        <b/>
        <sz val="10"/>
        <rFont val="Times New Roman"/>
        <charset val="0"/>
      </rPr>
      <t xml:space="preserve">  </t>
    </r>
    <r>
      <rPr>
        <b/>
        <sz val="10"/>
        <rFont val="方正仿宋_GB2312"/>
        <charset val="134"/>
      </rPr>
      <t>城乡社区住宅</t>
    </r>
  </si>
  <si>
    <r>
      <rPr>
        <sz val="10"/>
        <rFont val="Times New Roman"/>
        <charset val="0"/>
      </rPr>
      <t xml:space="preserve">    </t>
    </r>
    <r>
      <rPr>
        <sz val="10"/>
        <rFont val="方正仿宋_GB2312"/>
        <charset val="134"/>
      </rPr>
      <t>其他城乡社区住宅支出</t>
    </r>
  </si>
  <si>
    <t xml:space="preserve">    天然铀能源储备</t>
  </si>
  <si>
    <r>
      <rPr>
        <b/>
        <sz val="10"/>
        <rFont val="方正仿宋_GB2312"/>
        <charset val="134"/>
      </rPr>
      <t>灾害防治及应急管理支出</t>
    </r>
  </si>
  <si>
    <r>
      <rPr>
        <b/>
        <sz val="10"/>
        <rFont val="Times New Roman"/>
        <charset val="0"/>
      </rPr>
      <t xml:space="preserve">  </t>
    </r>
    <r>
      <rPr>
        <b/>
        <sz val="10"/>
        <rFont val="方正仿宋_GB2312"/>
        <charset val="134"/>
      </rPr>
      <t>应急管理事务</t>
    </r>
  </si>
  <si>
    <r>
      <rPr>
        <b/>
        <sz val="10"/>
        <rFont val="Times New Roman"/>
        <charset val="0"/>
      </rPr>
      <t xml:space="preserve">  </t>
    </r>
    <r>
      <rPr>
        <b/>
        <sz val="10"/>
        <rFont val="方正仿宋_GB2312"/>
        <charset val="134"/>
      </rPr>
      <t>消防救援事务</t>
    </r>
  </si>
  <si>
    <r>
      <rPr>
        <sz val="10"/>
        <rFont val="Times New Roman"/>
        <charset val="0"/>
      </rPr>
      <t xml:space="preserve">    </t>
    </r>
    <r>
      <rPr>
        <sz val="10"/>
        <rFont val="方正仿宋_GB2312"/>
        <charset val="134"/>
      </rPr>
      <t>消防应急救援</t>
    </r>
  </si>
  <si>
    <r>
      <rPr>
        <b/>
        <sz val="10"/>
        <rFont val="Times New Roman"/>
        <charset val="0"/>
      </rPr>
      <t xml:space="preserve">  </t>
    </r>
    <r>
      <rPr>
        <b/>
        <sz val="10"/>
        <rFont val="方正仿宋_GB2312"/>
        <charset val="134"/>
      </rPr>
      <t>其他灾害防治及应急管理支出</t>
    </r>
    <r>
      <rPr>
        <b/>
        <sz val="10"/>
        <rFont val="Times New Roman"/>
        <charset val="0"/>
      </rPr>
      <t>(</t>
    </r>
    <r>
      <rPr>
        <b/>
        <sz val="10"/>
        <rFont val="方正仿宋_GB2312"/>
        <charset val="134"/>
      </rPr>
      <t>款</t>
    </r>
    <r>
      <rPr>
        <b/>
        <sz val="10"/>
        <rFont val="Times New Roman"/>
        <charset val="0"/>
      </rPr>
      <t>)</t>
    </r>
  </si>
  <si>
    <r>
      <rPr>
        <sz val="10"/>
        <rFont val="Times New Roman"/>
        <charset val="0"/>
      </rPr>
      <t xml:space="preserve">    </t>
    </r>
    <r>
      <rPr>
        <sz val="10"/>
        <rFont val="方正仿宋_GB2312"/>
        <charset val="134"/>
      </rPr>
      <t>其他灾害防治及应急管理支出</t>
    </r>
    <r>
      <rPr>
        <sz val="10"/>
        <rFont val="Times New Roman"/>
        <charset val="0"/>
      </rPr>
      <t>(</t>
    </r>
    <r>
      <rPr>
        <sz val="10"/>
        <rFont val="方正仿宋_GB2312"/>
        <charset val="134"/>
      </rPr>
      <t>项</t>
    </r>
    <r>
      <rPr>
        <sz val="10"/>
        <rFont val="Times New Roman"/>
        <charset val="0"/>
      </rPr>
      <t>)</t>
    </r>
  </si>
  <si>
    <r>
      <rPr>
        <b/>
        <sz val="10"/>
        <rFont val="方正仿宋_GB2312"/>
        <charset val="134"/>
      </rPr>
      <t>其他支出</t>
    </r>
    <r>
      <rPr>
        <b/>
        <sz val="10"/>
        <rFont val="Times New Roman"/>
        <charset val="0"/>
      </rPr>
      <t>(</t>
    </r>
    <r>
      <rPr>
        <b/>
        <sz val="10"/>
        <rFont val="方正仿宋_GB2312"/>
        <charset val="134"/>
      </rPr>
      <t>类</t>
    </r>
    <r>
      <rPr>
        <b/>
        <sz val="10"/>
        <rFont val="Times New Roman"/>
        <charset val="0"/>
      </rPr>
      <t>)</t>
    </r>
  </si>
  <si>
    <r>
      <rPr>
        <b/>
        <sz val="10"/>
        <rFont val="Times New Roman"/>
        <charset val="0"/>
      </rPr>
      <t xml:space="preserve">  </t>
    </r>
    <r>
      <rPr>
        <b/>
        <sz val="10"/>
        <rFont val="方正仿宋_GB2312"/>
        <charset val="134"/>
      </rPr>
      <t>其他支出</t>
    </r>
    <r>
      <rPr>
        <b/>
        <sz val="10"/>
        <rFont val="Times New Roman"/>
        <charset val="0"/>
      </rPr>
      <t>(</t>
    </r>
    <r>
      <rPr>
        <b/>
        <sz val="10"/>
        <rFont val="方正仿宋_GB2312"/>
        <charset val="134"/>
      </rPr>
      <t>款</t>
    </r>
    <r>
      <rPr>
        <b/>
        <sz val="10"/>
        <rFont val="Times New Roman"/>
        <charset val="0"/>
      </rPr>
      <t>)</t>
    </r>
  </si>
  <si>
    <r>
      <rPr>
        <sz val="10"/>
        <rFont val="Times New Roman"/>
        <charset val="0"/>
      </rPr>
      <t xml:space="preserve">    </t>
    </r>
    <r>
      <rPr>
        <sz val="10"/>
        <rFont val="方正仿宋_GB2312"/>
        <charset val="134"/>
      </rPr>
      <t>其他支出</t>
    </r>
    <r>
      <rPr>
        <sz val="10"/>
        <rFont val="Times New Roman"/>
        <charset val="0"/>
      </rPr>
      <t>(</t>
    </r>
    <r>
      <rPr>
        <sz val="10"/>
        <rFont val="方正仿宋_GB2312"/>
        <charset val="134"/>
      </rPr>
      <t>项</t>
    </r>
    <r>
      <rPr>
        <sz val="10"/>
        <rFont val="Times New Roman"/>
        <charset val="0"/>
      </rPr>
      <t>)</t>
    </r>
  </si>
  <si>
    <r>
      <rPr>
        <b/>
        <sz val="10"/>
        <rFont val="方正仿宋_GB2312"/>
        <charset val="134"/>
      </rPr>
      <t>债务付息支出</t>
    </r>
  </si>
  <si>
    <t xml:space="preserve">  中央政府国内债务付息支出</t>
  </si>
  <si>
    <r>
      <rPr>
        <b/>
        <sz val="10"/>
        <rFont val="Times New Roman"/>
        <charset val="0"/>
      </rPr>
      <t xml:space="preserve">  </t>
    </r>
    <r>
      <rPr>
        <b/>
        <sz val="10"/>
        <rFont val="方正仿宋_GB2312"/>
        <charset val="134"/>
      </rPr>
      <t>地方政府一般债务付息支出</t>
    </r>
  </si>
  <si>
    <r>
      <rPr>
        <sz val="10"/>
        <rFont val="Times New Roman"/>
        <charset val="0"/>
      </rPr>
      <t xml:space="preserve">    </t>
    </r>
    <r>
      <rPr>
        <sz val="10"/>
        <rFont val="方正仿宋_GB2312"/>
        <charset val="134"/>
      </rPr>
      <t>地方政府一般债券付息支出</t>
    </r>
  </si>
  <si>
    <t xml:space="preserve">  中央政府国内债务发行费用支出</t>
  </si>
  <si>
    <t xml:space="preserve">  中央政府国外债务发行费用支出</t>
  </si>
  <si>
    <t xml:space="preserve">  地方政府一般债务发行费用支出</t>
  </si>
  <si>
    <r>
      <rPr>
        <b/>
        <sz val="10"/>
        <rFont val="方正仿宋_GB2312"/>
        <charset val="134"/>
      </rPr>
      <t>预备费</t>
    </r>
  </si>
  <si>
    <r>
      <rPr>
        <b/>
        <sz val="12"/>
        <rFont val="方正仿宋_GB2312"/>
        <charset val="134"/>
      </rPr>
      <t>二、上解支出</t>
    </r>
  </si>
  <si>
    <r>
      <rPr>
        <b/>
        <sz val="12"/>
        <rFont val="方正仿宋_GB2312"/>
        <charset val="134"/>
      </rPr>
      <t>支出合计</t>
    </r>
  </si>
  <si>
    <t>2025年县级一般公共预算基本支出预算表</t>
  </si>
  <si>
    <t>项目</t>
  </si>
  <si>
    <t>预算数</t>
  </si>
  <si>
    <t>合计</t>
  </si>
  <si>
    <t>301</t>
  </si>
  <si>
    <t>机关工资福利支出</t>
  </si>
  <si>
    <t xml:space="preserve">  30101</t>
  </si>
  <si>
    <t>工资奖金津补贴</t>
  </si>
  <si>
    <t xml:space="preserve">  30104</t>
  </si>
  <si>
    <t>社会保障缴费</t>
  </si>
  <si>
    <t>302</t>
  </si>
  <si>
    <t>机关商品和服务支出</t>
  </si>
  <si>
    <t>办公经费</t>
  </si>
  <si>
    <t>印刷费</t>
  </si>
  <si>
    <t>手续费</t>
  </si>
  <si>
    <t>水费</t>
  </si>
  <si>
    <t>电费</t>
  </si>
  <si>
    <t>邮电费</t>
  </si>
  <si>
    <t>差旅费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</si>
  <si>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</si>
  <si>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</si>
  <si>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</si>
  <si>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</si>
  <si>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</si>
  <si>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</si>
  <si>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</si>
  <si>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</si>
  <si>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</si>
  <si>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</si>
  <si>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</si>
  <si>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</si>
  <si>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</si>
  <si>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</si>
  <si>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</si>
  <si>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</si>
  <si>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>303</t>
  </si>
  <si>
    <t>对个人和家庭的补助</t>
  </si>
  <si>
    <t xml:space="preserve">  30304</t>
  </si>
  <si>
    <t>社会福利和救助</t>
  </si>
  <si>
    <r>
      <rPr>
        <b/>
        <sz val="20"/>
        <rFont val="Times New Roman"/>
        <charset val="0"/>
      </rPr>
      <t>2025</t>
    </r>
    <r>
      <rPr>
        <b/>
        <sz val="20"/>
        <rFont val="仿宋"/>
        <charset val="0"/>
      </rPr>
      <t>年一般公共预算税收返还和转移支付表</t>
    </r>
  </si>
  <si>
    <r>
      <rPr>
        <b/>
        <sz val="11"/>
        <rFont val="仿宋"/>
        <charset val="134"/>
      </rPr>
      <t>收</t>
    </r>
    <r>
      <rPr>
        <b/>
        <sz val="11"/>
        <rFont val="Times New Roman"/>
        <charset val="0"/>
      </rPr>
      <t xml:space="preserve">      </t>
    </r>
    <r>
      <rPr>
        <b/>
        <sz val="11"/>
        <rFont val="仿宋"/>
        <charset val="134"/>
      </rPr>
      <t>入</t>
    </r>
  </si>
  <si>
    <r>
      <rPr>
        <b/>
        <sz val="11"/>
        <rFont val="Times New Roman"/>
        <charset val="0"/>
      </rPr>
      <t>2024</t>
    </r>
    <r>
      <rPr>
        <b/>
        <sz val="11"/>
        <rFont val="仿宋"/>
        <charset val="0"/>
      </rPr>
      <t>年完成数</t>
    </r>
  </si>
  <si>
    <r>
      <rPr>
        <b/>
        <sz val="11"/>
        <rFont val="Times New Roman"/>
        <charset val="0"/>
      </rPr>
      <t>2025</t>
    </r>
    <r>
      <rPr>
        <b/>
        <sz val="11"/>
        <rFont val="仿宋"/>
        <charset val="0"/>
      </rPr>
      <t>年预算数</t>
    </r>
  </si>
  <si>
    <t>预算数为上年完成数的％</t>
  </si>
  <si>
    <r>
      <rPr>
        <b/>
        <sz val="11"/>
        <rFont val="仿宋"/>
        <charset val="134"/>
      </rPr>
      <t>合计</t>
    </r>
  </si>
  <si>
    <r>
      <rPr>
        <b/>
        <sz val="12"/>
        <rFont val="仿宋"/>
        <charset val="134"/>
      </rPr>
      <t>一、</t>
    </r>
    <r>
      <rPr>
        <b/>
        <sz val="12"/>
        <rFont val="Times New Roman"/>
        <charset val="0"/>
      </rPr>
      <t xml:space="preserve"> </t>
    </r>
    <r>
      <rPr>
        <b/>
        <sz val="12"/>
        <rFont val="仿宋"/>
        <charset val="134"/>
      </rPr>
      <t>返还性收入</t>
    </r>
  </si>
  <si>
    <r>
      <rPr>
        <sz val="11"/>
        <rFont val="Times New Roman"/>
        <charset val="0"/>
      </rPr>
      <t xml:space="preserve">      </t>
    </r>
    <r>
      <rPr>
        <sz val="11"/>
        <rFont val="仿宋"/>
        <charset val="134"/>
      </rPr>
      <t>所得税基数返还收入</t>
    </r>
    <r>
      <rPr>
        <sz val="11"/>
        <rFont val="Times New Roman"/>
        <charset val="0"/>
      </rPr>
      <t xml:space="preserve"> </t>
    </r>
  </si>
  <si>
    <r>
      <rPr>
        <sz val="11"/>
        <rFont val="Times New Roman"/>
        <charset val="0"/>
      </rPr>
      <t xml:space="preserve">      </t>
    </r>
    <r>
      <rPr>
        <sz val="11"/>
        <rFont val="仿宋"/>
        <charset val="134"/>
      </rPr>
      <t>成品油税费改革税收返还收入</t>
    </r>
  </si>
  <si>
    <r>
      <rPr>
        <sz val="11"/>
        <rFont val="Times New Roman"/>
        <charset val="0"/>
      </rPr>
      <t xml:space="preserve">      </t>
    </r>
    <r>
      <rPr>
        <sz val="11"/>
        <rFont val="仿宋"/>
        <charset val="134"/>
      </rPr>
      <t>增值税税收返还收入</t>
    </r>
  </si>
  <si>
    <r>
      <rPr>
        <sz val="11"/>
        <rFont val="Times New Roman"/>
        <charset val="0"/>
      </rPr>
      <t xml:space="preserve">      </t>
    </r>
    <r>
      <rPr>
        <sz val="11"/>
        <rFont val="仿宋"/>
        <charset val="134"/>
      </rPr>
      <t>消费税税收返还收入</t>
    </r>
  </si>
  <si>
    <r>
      <rPr>
        <sz val="11"/>
        <rFont val="Times New Roman"/>
        <charset val="0"/>
      </rPr>
      <t xml:space="preserve">      </t>
    </r>
    <r>
      <rPr>
        <sz val="11"/>
        <rFont val="仿宋"/>
        <charset val="134"/>
      </rPr>
      <t>增值税五五分享税收返还收入</t>
    </r>
  </si>
  <si>
    <r>
      <rPr>
        <sz val="11"/>
        <rFont val="Times New Roman"/>
        <charset val="0"/>
      </rPr>
      <t xml:space="preserve">      </t>
    </r>
    <r>
      <rPr>
        <sz val="11"/>
        <rFont val="仿宋"/>
        <charset val="134"/>
      </rPr>
      <t>其他税收返还收入</t>
    </r>
  </si>
  <si>
    <r>
      <rPr>
        <b/>
        <sz val="11"/>
        <rFont val="仿宋"/>
        <charset val="134"/>
      </rPr>
      <t>二、</t>
    </r>
    <r>
      <rPr>
        <b/>
        <sz val="11"/>
        <rFont val="Times New Roman"/>
        <charset val="0"/>
      </rPr>
      <t xml:space="preserve"> </t>
    </r>
    <r>
      <rPr>
        <b/>
        <sz val="11"/>
        <rFont val="仿宋"/>
        <charset val="134"/>
      </rPr>
      <t>一般性转移支付收入</t>
    </r>
  </si>
  <si>
    <r>
      <rPr>
        <sz val="11"/>
        <rFont val="Times New Roman"/>
        <charset val="0"/>
      </rPr>
      <t xml:space="preserve">    </t>
    </r>
    <r>
      <rPr>
        <sz val="11"/>
        <rFont val="仿宋"/>
        <charset val="134"/>
      </rPr>
      <t>体制补助收入</t>
    </r>
  </si>
  <si>
    <r>
      <rPr>
        <sz val="11"/>
        <rFont val="Times New Roman"/>
        <charset val="0"/>
      </rPr>
      <t xml:space="preserve">    </t>
    </r>
    <r>
      <rPr>
        <sz val="11"/>
        <rFont val="仿宋"/>
        <charset val="134"/>
      </rPr>
      <t>均衡性转移支付收入</t>
    </r>
  </si>
  <si>
    <r>
      <rPr>
        <sz val="11"/>
        <rFont val="Times New Roman"/>
        <charset val="0"/>
      </rPr>
      <t xml:space="preserve">    </t>
    </r>
    <r>
      <rPr>
        <sz val="11"/>
        <rFont val="仿宋"/>
        <charset val="134"/>
      </rPr>
      <t>县级基本财力保障机制奖补资金收入</t>
    </r>
  </si>
  <si>
    <r>
      <rPr>
        <sz val="11"/>
        <rFont val="Times New Roman"/>
        <charset val="0"/>
      </rPr>
      <t xml:space="preserve">    </t>
    </r>
    <r>
      <rPr>
        <sz val="11"/>
        <rFont val="仿宋"/>
        <charset val="134"/>
      </rPr>
      <t>结算补助收入</t>
    </r>
  </si>
  <si>
    <r>
      <rPr>
        <sz val="11"/>
        <rFont val="Times New Roman"/>
        <charset val="0"/>
      </rPr>
      <t xml:space="preserve">    </t>
    </r>
    <r>
      <rPr>
        <sz val="11"/>
        <rFont val="仿宋"/>
        <charset val="134"/>
      </rPr>
      <t>资源枯竭型城市转移支付补助收入</t>
    </r>
  </si>
  <si>
    <r>
      <rPr>
        <sz val="11"/>
        <rFont val="Times New Roman"/>
        <charset val="0"/>
      </rPr>
      <t xml:space="preserve">    </t>
    </r>
    <r>
      <rPr>
        <sz val="11"/>
        <rFont val="仿宋"/>
        <charset val="134"/>
      </rPr>
      <t>企业事业单位划转补助收入</t>
    </r>
  </si>
  <si>
    <r>
      <rPr>
        <sz val="11"/>
        <rFont val="Times New Roman"/>
        <charset val="0"/>
      </rPr>
      <t xml:space="preserve">    </t>
    </r>
    <r>
      <rPr>
        <sz val="11"/>
        <rFont val="仿宋"/>
        <charset val="134"/>
      </rPr>
      <t>产粮</t>
    </r>
    <r>
      <rPr>
        <sz val="11"/>
        <rFont val="Times New Roman"/>
        <charset val="0"/>
      </rPr>
      <t>(</t>
    </r>
    <r>
      <rPr>
        <sz val="11"/>
        <rFont val="仿宋"/>
        <charset val="134"/>
      </rPr>
      <t>油</t>
    </r>
    <r>
      <rPr>
        <sz val="11"/>
        <rFont val="Times New Roman"/>
        <charset val="0"/>
      </rPr>
      <t>)</t>
    </r>
    <r>
      <rPr>
        <sz val="11"/>
        <rFont val="仿宋"/>
        <charset val="134"/>
      </rPr>
      <t>大县奖励资金收入</t>
    </r>
  </si>
  <si>
    <r>
      <rPr>
        <sz val="11"/>
        <rFont val="Times New Roman"/>
        <charset val="0"/>
      </rPr>
      <t xml:space="preserve">    </t>
    </r>
    <r>
      <rPr>
        <sz val="11"/>
        <rFont val="仿宋"/>
        <charset val="134"/>
      </rPr>
      <t>重点生态功能区转移支付收入</t>
    </r>
  </si>
  <si>
    <r>
      <rPr>
        <sz val="11"/>
        <rFont val="Times New Roman"/>
        <charset val="0"/>
      </rPr>
      <t xml:space="preserve">    </t>
    </r>
    <r>
      <rPr>
        <sz val="11"/>
        <rFont val="仿宋"/>
        <charset val="134"/>
      </rPr>
      <t>固定数额补助收入</t>
    </r>
  </si>
  <si>
    <r>
      <rPr>
        <sz val="11"/>
        <rFont val="Times New Roman"/>
        <charset val="0"/>
      </rPr>
      <t xml:space="preserve">    </t>
    </r>
    <r>
      <rPr>
        <sz val="11"/>
        <rFont val="仿宋"/>
        <charset val="134"/>
      </rPr>
      <t>革命老区转移支付收入</t>
    </r>
  </si>
  <si>
    <r>
      <rPr>
        <sz val="11"/>
        <rFont val="Times New Roman"/>
        <charset val="0"/>
      </rPr>
      <t xml:space="preserve">    </t>
    </r>
    <r>
      <rPr>
        <sz val="11"/>
        <rFont val="仿宋"/>
        <charset val="134"/>
      </rPr>
      <t>专项用途的一般性转移支付收入</t>
    </r>
  </si>
  <si>
    <r>
      <rPr>
        <b/>
        <sz val="11"/>
        <rFont val="Times New Roman"/>
        <charset val="0"/>
      </rPr>
      <t xml:space="preserve">  </t>
    </r>
    <r>
      <rPr>
        <b/>
        <sz val="11"/>
        <rFont val="仿宋"/>
        <charset val="134"/>
      </rPr>
      <t>三、专项转移支付收入</t>
    </r>
  </si>
  <si>
    <t>祁阳市2025年地方政府一般债务限额和余额情况表</t>
  </si>
  <si>
    <t>单位：亿元</t>
  </si>
  <si>
    <t>一般债务限额</t>
  </si>
  <si>
    <t>一般债务余额</t>
  </si>
  <si>
    <t>祁阳市</t>
  </si>
  <si>
    <r>
      <rPr>
        <b/>
        <sz val="22"/>
        <rFont val="Times New Roman"/>
        <charset val="0"/>
      </rPr>
      <t>2025</t>
    </r>
    <r>
      <rPr>
        <b/>
        <sz val="22"/>
        <rFont val="仿宋"/>
        <charset val="0"/>
      </rPr>
      <t>年祁阳市一般公共预算</t>
    </r>
    <r>
      <rPr>
        <b/>
        <sz val="22"/>
        <rFont val="Times New Roman"/>
        <charset val="0"/>
      </rPr>
      <t>“</t>
    </r>
    <r>
      <rPr>
        <b/>
        <sz val="22"/>
        <rFont val="仿宋"/>
        <charset val="0"/>
      </rPr>
      <t>三公</t>
    </r>
    <r>
      <rPr>
        <b/>
        <sz val="22"/>
        <rFont val="Times New Roman"/>
        <charset val="0"/>
      </rPr>
      <t>”</t>
    </r>
    <r>
      <rPr>
        <b/>
        <sz val="22"/>
        <rFont val="仿宋"/>
        <charset val="0"/>
      </rPr>
      <t>经费预算表</t>
    </r>
  </si>
  <si>
    <r>
      <rPr>
        <sz val="14"/>
        <rFont val="仿宋"/>
        <charset val="134"/>
      </rPr>
      <t>单位：万元</t>
    </r>
  </si>
  <si>
    <r>
      <rPr>
        <b/>
        <sz val="14"/>
        <rFont val="仿宋"/>
        <charset val="134"/>
      </rPr>
      <t>序号</t>
    </r>
  </si>
  <si>
    <r>
      <rPr>
        <b/>
        <sz val="14"/>
        <rFont val="仿宋"/>
        <charset val="134"/>
      </rPr>
      <t>科目名称</t>
    </r>
  </si>
  <si>
    <r>
      <rPr>
        <b/>
        <sz val="14"/>
        <rFont val="Times New Roman"/>
        <charset val="0"/>
      </rPr>
      <t>2024</t>
    </r>
    <r>
      <rPr>
        <b/>
        <sz val="14"/>
        <rFont val="仿宋"/>
        <charset val="134"/>
      </rPr>
      <t>年预算数</t>
    </r>
  </si>
  <si>
    <r>
      <rPr>
        <b/>
        <sz val="14"/>
        <rFont val="Times New Roman"/>
        <charset val="0"/>
      </rPr>
      <t>2025</t>
    </r>
    <r>
      <rPr>
        <b/>
        <sz val="14"/>
        <rFont val="仿宋"/>
        <charset val="0"/>
      </rPr>
      <t>年预算数</t>
    </r>
  </si>
  <si>
    <r>
      <rPr>
        <sz val="14"/>
        <rFont val="仿宋"/>
        <charset val="134"/>
      </rPr>
      <t>公务接待费</t>
    </r>
  </si>
  <si>
    <r>
      <rPr>
        <sz val="14"/>
        <rFont val="仿宋"/>
        <charset val="134"/>
      </rPr>
      <t>因公出国（境）费用</t>
    </r>
  </si>
  <si>
    <r>
      <rPr>
        <sz val="14"/>
        <rFont val="仿宋"/>
        <charset val="134"/>
      </rPr>
      <t>公务用车购置费</t>
    </r>
  </si>
  <si>
    <r>
      <rPr>
        <sz val="14"/>
        <rFont val="仿宋"/>
        <charset val="134"/>
      </rPr>
      <t>公务用车运行维护费</t>
    </r>
  </si>
  <si>
    <t>公务用车购置费及运行维护费小计</t>
  </si>
  <si>
    <r>
      <rPr>
        <sz val="14"/>
        <rFont val="仿宋"/>
        <charset val="134"/>
      </rPr>
      <t>合计</t>
    </r>
  </si>
  <si>
    <t>    </t>
  </si>
  <si>
    <r>
      <rPr>
        <b/>
        <sz val="18"/>
        <rFont val="Times New Roman"/>
        <charset val="0"/>
      </rPr>
      <t>2025</t>
    </r>
    <r>
      <rPr>
        <b/>
        <sz val="18"/>
        <rFont val="仿宋"/>
        <charset val="0"/>
      </rPr>
      <t>年县级政府性基金收入预算表</t>
    </r>
  </si>
  <si>
    <r>
      <rPr>
        <sz val="10.5"/>
        <rFont val="仿宋"/>
        <charset val="134"/>
      </rPr>
      <t>单位：万元</t>
    </r>
    <r>
      <rPr>
        <sz val="10.5"/>
        <rFont val="Times New Roman"/>
        <charset val="0"/>
      </rPr>
      <t xml:space="preserve">  </t>
    </r>
  </si>
  <si>
    <r>
      <rPr>
        <b/>
        <sz val="10"/>
        <rFont val="仿宋"/>
        <charset val="134"/>
      </rPr>
      <t>收</t>
    </r>
    <r>
      <rPr>
        <b/>
        <sz val="10"/>
        <rFont val="Times New Roman"/>
        <charset val="0"/>
      </rPr>
      <t xml:space="preserve">    </t>
    </r>
    <r>
      <rPr>
        <b/>
        <sz val="10"/>
        <rFont val="仿宋"/>
        <charset val="134"/>
      </rPr>
      <t>入</t>
    </r>
  </si>
  <si>
    <r>
      <rPr>
        <b/>
        <sz val="10"/>
        <rFont val="仿宋"/>
        <charset val="134"/>
      </rPr>
      <t>科</t>
    </r>
    <r>
      <rPr>
        <b/>
        <sz val="10"/>
        <rFont val="Times New Roman"/>
        <charset val="0"/>
      </rPr>
      <t xml:space="preserve">    </t>
    </r>
    <r>
      <rPr>
        <b/>
        <sz val="10"/>
        <rFont val="仿宋"/>
        <charset val="134"/>
      </rPr>
      <t>目</t>
    </r>
  </si>
  <si>
    <t>上年</t>
  </si>
  <si>
    <t>本年</t>
  </si>
  <si>
    <t>执行数</t>
  </si>
  <si>
    <r>
      <rPr>
        <sz val="10"/>
        <rFont val="仿宋"/>
        <charset val="134"/>
      </rPr>
      <t>一、农网还贷资金收入</t>
    </r>
  </si>
  <si>
    <r>
      <rPr>
        <sz val="10"/>
        <rFont val="仿宋"/>
        <charset val="134"/>
      </rPr>
      <t>二、港口建设费收入</t>
    </r>
  </si>
  <si>
    <r>
      <rPr>
        <sz val="10"/>
        <rFont val="仿宋"/>
        <charset val="134"/>
      </rPr>
      <t>三、散装水泥专项资金收入</t>
    </r>
  </si>
  <si>
    <r>
      <rPr>
        <sz val="10"/>
        <rFont val="仿宋"/>
        <charset val="134"/>
      </rPr>
      <t>四、新型墙体材料专项基金收入</t>
    </r>
  </si>
  <si>
    <r>
      <rPr>
        <sz val="10"/>
        <rFont val="仿宋"/>
        <charset val="134"/>
      </rPr>
      <t>五、旅游发展基金收入</t>
    </r>
  </si>
  <si>
    <r>
      <rPr>
        <sz val="10"/>
        <rFont val="仿宋"/>
        <charset val="134"/>
      </rPr>
      <t>六、新地开发建设基金收入</t>
    </r>
  </si>
  <si>
    <r>
      <rPr>
        <sz val="10"/>
        <rFont val="仿宋"/>
        <charset val="134"/>
      </rPr>
      <t>七、新增建设用地有偿使用费收入</t>
    </r>
  </si>
  <si>
    <r>
      <rPr>
        <sz val="10"/>
        <rFont val="仿宋"/>
        <charset val="134"/>
      </rPr>
      <t>八、城市公用事业附加收入</t>
    </r>
  </si>
  <si>
    <r>
      <rPr>
        <sz val="10"/>
        <rFont val="仿宋"/>
        <charset val="134"/>
      </rPr>
      <t>九、国有土地收益基金收入</t>
    </r>
  </si>
  <si>
    <r>
      <rPr>
        <sz val="10"/>
        <rFont val="仿宋"/>
        <charset val="134"/>
      </rPr>
      <t>十、农业土地开发资金收入</t>
    </r>
  </si>
  <si>
    <r>
      <rPr>
        <sz val="10"/>
        <rFont val="仿宋"/>
        <charset val="134"/>
      </rPr>
      <t>十一、国有土地使用权出让收入</t>
    </r>
  </si>
  <si>
    <r>
      <rPr>
        <sz val="10"/>
        <rFont val="仿宋"/>
        <charset val="134"/>
      </rPr>
      <t>十二、大中型水库库区基金收入</t>
    </r>
  </si>
  <si>
    <r>
      <rPr>
        <sz val="10"/>
        <rFont val="仿宋"/>
        <charset val="134"/>
      </rPr>
      <t>十三、彩票公益金收入</t>
    </r>
  </si>
  <si>
    <r>
      <rPr>
        <sz val="10"/>
        <rFont val="仿宋"/>
        <charset val="134"/>
      </rPr>
      <t>十四、城市基础设施配套费收入</t>
    </r>
  </si>
  <si>
    <r>
      <rPr>
        <sz val="10"/>
        <rFont val="仿宋"/>
        <charset val="134"/>
      </rPr>
      <t>十五、小型水库移民扶助基金收入</t>
    </r>
  </si>
  <si>
    <r>
      <rPr>
        <sz val="10"/>
        <rFont val="仿宋"/>
        <charset val="134"/>
      </rPr>
      <t>十六、车辆通行费</t>
    </r>
  </si>
  <si>
    <r>
      <rPr>
        <sz val="10"/>
        <rFont val="仿宋"/>
        <charset val="134"/>
      </rPr>
      <t>十七、污水处理费收入</t>
    </r>
  </si>
  <si>
    <r>
      <rPr>
        <sz val="10"/>
        <rFont val="仿宋"/>
        <charset val="134"/>
      </rPr>
      <t>十八、其他政府性基金收入</t>
    </r>
  </si>
  <si>
    <r>
      <rPr>
        <sz val="10"/>
        <rFont val="仿宋"/>
        <charset val="134"/>
      </rPr>
      <t>收入合计</t>
    </r>
  </si>
  <si>
    <r>
      <rPr>
        <sz val="10"/>
        <rFont val="仿宋"/>
        <charset val="134"/>
      </rPr>
      <t>转移性收入</t>
    </r>
  </si>
  <si>
    <r>
      <rPr>
        <sz val="10"/>
        <rFont val="Times New Roman"/>
        <charset val="0"/>
      </rPr>
      <t xml:space="preserve">    </t>
    </r>
    <r>
      <rPr>
        <sz val="10"/>
        <rFont val="仿宋"/>
        <charset val="134"/>
      </rPr>
      <t>政府性基金转移收入</t>
    </r>
  </si>
  <si>
    <r>
      <rPr>
        <sz val="10"/>
        <rFont val="Times New Roman"/>
        <charset val="0"/>
      </rPr>
      <t xml:space="preserve">    </t>
    </r>
    <r>
      <rPr>
        <sz val="10"/>
        <rFont val="仿宋"/>
        <charset val="134"/>
      </rPr>
      <t>　政府性基金补助收入</t>
    </r>
  </si>
  <si>
    <r>
      <rPr>
        <sz val="10"/>
        <rFont val="Times New Roman"/>
        <charset val="0"/>
      </rPr>
      <t xml:space="preserve">    </t>
    </r>
    <r>
      <rPr>
        <sz val="10"/>
        <rFont val="仿宋"/>
        <charset val="134"/>
      </rPr>
      <t>　政府性基金上解收入</t>
    </r>
  </si>
  <si>
    <r>
      <rPr>
        <sz val="10"/>
        <rFont val="Times New Roman"/>
        <charset val="0"/>
      </rPr>
      <t xml:space="preserve">    </t>
    </r>
    <r>
      <rPr>
        <sz val="10"/>
        <rFont val="仿宋"/>
        <charset val="134"/>
      </rPr>
      <t>上年结余收入</t>
    </r>
  </si>
  <si>
    <r>
      <rPr>
        <sz val="10"/>
        <rFont val="Times New Roman"/>
        <charset val="0"/>
      </rPr>
      <t xml:space="preserve">    </t>
    </r>
    <r>
      <rPr>
        <sz val="10"/>
        <rFont val="仿宋"/>
        <charset val="134"/>
      </rPr>
      <t>调入资金</t>
    </r>
  </si>
  <si>
    <r>
      <rPr>
        <sz val="10"/>
        <rFont val="仿宋"/>
        <charset val="134"/>
      </rPr>
      <t>收入总计</t>
    </r>
  </si>
  <si>
    <r>
      <rPr>
        <b/>
        <sz val="18"/>
        <rFont val="Times New Roman"/>
        <charset val="0"/>
      </rPr>
      <t>2025</t>
    </r>
    <r>
      <rPr>
        <b/>
        <sz val="18"/>
        <rFont val="仿宋"/>
        <charset val="0"/>
      </rPr>
      <t>年县级政府性基金支出预算表</t>
    </r>
  </si>
  <si>
    <r>
      <rPr>
        <b/>
        <sz val="10"/>
        <rFont val="仿宋"/>
        <charset val="134"/>
      </rPr>
      <t>支</t>
    </r>
    <r>
      <rPr>
        <b/>
        <sz val="10"/>
        <rFont val="Times New Roman"/>
        <charset val="0"/>
      </rPr>
      <t xml:space="preserve">    </t>
    </r>
    <r>
      <rPr>
        <b/>
        <sz val="10"/>
        <rFont val="仿宋"/>
        <charset val="134"/>
      </rPr>
      <t>出</t>
    </r>
  </si>
  <si>
    <r>
      <rPr>
        <sz val="10"/>
        <rFont val="仿宋_GB2312"/>
        <charset val="0"/>
      </rPr>
      <t>一、教育支出</t>
    </r>
  </si>
  <si>
    <r>
      <rPr>
        <sz val="10"/>
        <rFont val="仿宋_GB2312"/>
        <charset val="0"/>
      </rPr>
      <t>二、科学技术支出</t>
    </r>
  </si>
  <si>
    <r>
      <rPr>
        <sz val="10"/>
        <rFont val="仿宋_GB2312"/>
        <charset val="0"/>
      </rPr>
      <t>三、文化旅游体育与传媒支出</t>
    </r>
  </si>
  <si>
    <r>
      <t xml:space="preserve">  </t>
    </r>
    <r>
      <rPr>
        <sz val="10"/>
        <rFont val="仿宋_GB2312"/>
        <charset val="134"/>
      </rPr>
      <t>国家电影事业发展专项资金安排的支出</t>
    </r>
  </si>
  <si>
    <r>
      <t xml:space="preserve"> </t>
    </r>
    <r>
      <rPr>
        <sz val="10"/>
        <rFont val="仿宋_GB2312"/>
        <charset val="0"/>
      </rPr>
      <t>旅游发展基金支出</t>
    </r>
  </si>
  <si>
    <r>
      <rPr>
        <sz val="10"/>
        <rFont val="仿宋_GB2312"/>
        <charset val="0"/>
      </rPr>
      <t>四、社会保障和就业支出</t>
    </r>
  </si>
  <si>
    <r>
      <rPr>
        <sz val="10"/>
        <rFont val="仿宋_GB2312"/>
        <charset val="0"/>
      </rPr>
      <t>五、卫生健康支出</t>
    </r>
  </si>
  <si>
    <r>
      <t xml:space="preserve"> </t>
    </r>
    <r>
      <rPr>
        <sz val="10"/>
        <rFont val="仿宋_GB2312"/>
        <charset val="0"/>
      </rPr>
      <t>超长期特别国债安排的支出</t>
    </r>
  </si>
  <si>
    <r>
      <rPr>
        <sz val="10"/>
        <rFont val="仿宋_GB2312"/>
        <charset val="0"/>
      </rPr>
      <t>六、节能环保支出</t>
    </r>
  </si>
  <si>
    <r>
      <rPr>
        <sz val="10"/>
        <rFont val="仿宋_GB2312"/>
        <charset val="0"/>
      </rPr>
      <t>七、城乡社区支出</t>
    </r>
  </si>
  <si>
    <r>
      <t xml:space="preserve">  </t>
    </r>
    <r>
      <rPr>
        <sz val="10"/>
        <rFont val="仿宋_GB2312"/>
        <charset val="134"/>
      </rPr>
      <t>国有土地使用权出让收入安排支出</t>
    </r>
  </si>
  <si>
    <r>
      <t xml:space="preserve">  </t>
    </r>
    <r>
      <rPr>
        <sz val="10"/>
        <rFont val="仿宋_GB2312"/>
        <charset val="134"/>
      </rPr>
      <t>城市公用事业附加收入安排的支出</t>
    </r>
  </si>
  <si>
    <r>
      <t xml:space="preserve">  </t>
    </r>
    <r>
      <rPr>
        <sz val="10"/>
        <rFont val="仿宋_GB2312"/>
        <charset val="134"/>
      </rPr>
      <t>国有土地收益基金支出</t>
    </r>
  </si>
  <si>
    <r>
      <t xml:space="preserve">  </t>
    </r>
    <r>
      <rPr>
        <sz val="10"/>
        <rFont val="仿宋_GB2312"/>
        <charset val="134"/>
      </rPr>
      <t>农业土地开发资金支出</t>
    </r>
  </si>
  <si>
    <r>
      <t xml:space="preserve">  </t>
    </r>
    <r>
      <rPr>
        <sz val="10"/>
        <rFont val="仿宋_GB2312"/>
        <charset val="134"/>
      </rPr>
      <t>新增建设用地有偿使用费安排支出</t>
    </r>
  </si>
  <si>
    <r>
      <t xml:space="preserve">  </t>
    </r>
    <r>
      <rPr>
        <sz val="10"/>
        <rFont val="仿宋_GB2312"/>
        <charset val="134"/>
      </rPr>
      <t>城市基础设施配套费安排的支出</t>
    </r>
  </si>
  <si>
    <r>
      <t xml:space="preserve">  </t>
    </r>
    <r>
      <rPr>
        <sz val="10"/>
        <rFont val="仿宋_GB2312"/>
        <charset val="134"/>
      </rPr>
      <t>污水处理费安排的支出</t>
    </r>
  </si>
  <si>
    <r>
      <rPr>
        <sz val="10"/>
        <rFont val="仿宋_GB2312"/>
        <charset val="0"/>
      </rPr>
      <t>八、农林水支出</t>
    </r>
  </si>
  <si>
    <r>
      <t xml:space="preserve">  </t>
    </r>
    <r>
      <rPr>
        <sz val="10"/>
        <rFont val="仿宋_GB2312"/>
        <charset val="0"/>
      </rPr>
      <t>国家重大水利工程建设基金安排的支出</t>
    </r>
  </si>
  <si>
    <r>
      <t xml:space="preserve">  </t>
    </r>
    <r>
      <rPr>
        <sz val="10"/>
        <rFont val="仿宋_GB2312"/>
        <charset val="0"/>
      </rPr>
      <t>大中型水库移民后期扶持基金支出</t>
    </r>
  </si>
  <si>
    <r>
      <t xml:space="preserve">  </t>
    </r>
    <r>
      <rPr>
        <sz val="10"/>
        <rFont val="仿宋_GB2312"/>
        <charset val="0"/>
      </rPr>
      <t>小型水库移民扶助基金安排的支出</t>
    </r>
  </si>
  <si>
    <r>
      <rPr>
        <sz val="10"/>
        <rFont val="仿宋_GB2312"/>
        <charset val="0"/>
      </rPr>
      <t>九、交通运输支出</t>
    </r>
  </si>
  <si>
    <r>
      <t xml:space="preserve">  </t>
    </r>
    <r>
      <rPr>
        <sz val="10"/>
        <rFont val="仿宋_GB2312"/>
        <charset val="134"/>
      </rPr>
      <t>铁路运输</t>
    </r>
  </si>
  <si>
    <r>
      <t xml:space="preserve">  </t>
    </r>
    <r>
      <rPr>
        <sz val="10"/>
        <rFont val="仿宋_GB2312"/>
        <charset val="134"/>
      </rPr>
      <t>车辆通行费安排的支出</t>
    </r>
  </si>
  <si>
    <r>
      <t xml:space="preserve">  </t>
    </r>
    <r>
      <rPr>
        <sz val="10"/>
        <rFont val="仿宋_GB2312"/>
        <charset val="134"/>
      </rPr>
      <t>港口建设费安排的支出</t>
    </r>
  </si>
  <si>
    <r>
      <rPr>
        <sz val="10"/>
        <rFont val="仿宋_GB2312"/>
        <charset val="0"/>
      </rPr>
      <t>十、资源勘探信息等支出</t>
    </r>
  </si>
  <si>
    <r>
      <rPr>
        <sz val="10"/>
        <rFont val="仿宋_GB2312"/>
        <charset val="0"/>
      </rPr>
      <t>十一、其他支出</t>
    </r>
  </si>
  <si>
    <r>
      <rPr>
        <sz val="10"/>
        <rFont val="仿宋_GB2312"/>
        <charset val="0"/>
      </rPr>
      <t>十二、债务付息支出</t>
    </r>
  </si>
  <si>
    <r>
      <rPr>
        <sz val="10"/>
        <rFont val="仿宋_GB2312"/>
        <charset val="0"/>
      </rPr>
      <t>十三、债务还本支出</t>
    </r>
  </si>
  <si>
    <r>
      <rPr>
        <sz val="10"/>
        <rFont val="仿宋_GB2312"/>
        <charset val="134"/>
      </rPr>
      <t>支出合计</t>
    </r>
  </si>
  <si>
    <r>
      <rPr>
        <sz val="10"/>
        <rFont val="仿宋_GB2312"/>
        <charset val="134"/>
      </rPr>
      <t>转移性支出</t>
    </r>
  </si>
  <si>
    <r>
      <t xml:space="preserve">    </t>
    </r>
    <r>
      <rPr>
        <sz val="10"/>
        <rFont val="仿宋_GB2312"/>
        <charset val="134"/>
      </rPr>
      <t>政府性基金转移支付</t>
    </r>
  </si>
  <si>
    <r>
      <t xml:space="preserve">    </t>
    </r>
    <r>
      <rPr>
        <sz val="10"/>
        <rFont val="仿宋_GB2312"/>
        <charset val="134"/>
      </rPr>
      <t>　政府性基金补助支出</t>
    </r>
  </si>
  <si>
    <r>
      <t xml:space="preserve">    </t>
    </r>
    <r>
      <rPr>
        <sz val="10"/>
        <rFont val="仿宋_GB2312"/>
        <charset val="134"/>
      </rPr>
      <t>　政府性基金上解支出</t>
    </r>
  </si>
  <si>
    <r>
      <t xml:space="preserve">    </t>
    </r>
    <r>
      <rPr>
        <sz val="10"/>
        <rFont val="仿宋_GB2312"/>
        <charset val="134"/>
      </rPr>
      <t>调出资金</t>
    </r>
  </si>
  <si>
    <r>
      <t xml:space="preserve">    </t>
    </r>
    <r>
      <rPr>
        <sz val="10"/>
        <rFont val="仿宋_GB2312"/>
        <charset val="134"/>
      </rPr>
      <t>年终结余</t>
    </r>
  </si>
  <si>
    <r>
      <rPr>
        <sz val="10"/>
        <rFont val="仿宋_GB2312"/>
        <charset val="134"/>
      </rPr>
      <t>支出总计</t>
    </r>
  </si>
  <si>
    <t>政府性基金转移支付预算分项目表</t>
  </si>
  <si>
    <t>项        目</t>
  </si>
  <si>
    <t>上年执行数</t>
  </si>
  <si>
    <t>本年预算数</t>
  </si>
  <si>
    <t>预算数为上年执行数的％</t>
  </si>
  <si>
    <t>一、国家电影事业发展专项资金安排支出</t>
  </si>
  <si>
    <t>二、国家重大水利工程建设基金安排的支出</t>
  </si>
  <si>
    <t>三、大中型水库移民后期扶持基金支出</t>
  </si>
  <si>
    <t>四、小型水库移民扶助基金安排的支出</t>
  </si>
  <si>
    <t>五、其他支出</t>
  </si>
  <si>
    <t xml:space="preserve">    支出总计</t>
  </si>
  <si>
    <t>政府性基金转移支付预算分地区表</t>
  </si>
  <si>
    <r>
      <rPr>
        <sz val="11"/>
        <rFont val="仿宋"/>
        <charset val="134"/>
      </rPr>
      <t>单位：万元</t>
    </r>
  </si>
  <si>
    <r>
      <rPr>
        <b/>
        <sz val="11"/>
        <rFont val="仿宋"/>
        <charset val="134"/>
      </rPr>
      <t>地</t>
    </r>
    <r>
      <rPr>
        <b/>
        <sz val="11"/>
        <rFont val="Times New Roman"/>
        <charset val="0"/>
      </rPr>
      <t xml:space="preserve">  </t>
    </r>
    <r>
      <rPr>
        <b/>
        <sz val="11"/>
        <rFont val="仿宋"/>
        <charset val="134"/>
      </rPr>
      <t>区</t>
    </r>
  </si>
  <si>
    <r>
      <rPr>
        <b/>
        <sz val="11"/>
        <rFont val="仿宋"/>
        <charset val="134"/>
      </rPr>
      <t>上年执行数</t>
    </r>
  </si>
  <si>
    <r>
      <rPr>
        <b/>
        <sz val="11"/>
        <rFont val="仿宋"/>
        <charset val="134"/>
      </rPr>
      <t>本年预算数</t>
    </r>
  </si>
  <si>
    <r>
      <rPr>
        <b/>
        <sz val="11"/>
        <rFont val="仿宋"/>
        <charset val="134"/>
      </rPr>
      <t>预算数为上年执行数的％</t>
    </r>
  </si>
  <si>
    <r>
      <rPr>
        <sz val="11"/>
        <rFont val="仿宋"/>
        <charset val="134"/>
      </rPr>
      <t>祁阳市</t>
    </r>
  </si>
  <si>
    <r>
      <rPr>
        <b/>
        <sz val="11"/>
        <rFont val="仿宋"/>
        <charset val="134"/>
      </rPr>
      <t>合</t>
    </r>
    <r>
      <rPr>
        <b/>
        <sz val="11"/>
        <rFont val="Times New Roman"/>
        <charset val="0"/>
      </rPr>
      <t xml:space="preserve">       </t>
    </r>
    <r>
      <rPr>
        <b/>
        <sz val="11"/>
        <rFont val="仿宋"/>
        <charset val="134"/>
      </rPr>
      <t>计</t>
    </r>
  </si>
  <si>
    <t>祁阳市2025年专项债务限额和余额情况表</t>
  </si>
  <si>
    <t>区域</t>
  </si>
  <si>
    <t>专项债务限额</t>
  </si>
  <si>
    <t>专项债务余额</t>
  </si>
  <si>
    <t>2025年县级国有资本经营收入预算表</t>
  </si>
  <si>
    <r>
      <rPr>
        <b/>
        <sz val="10"/>
        <rFont val="仿宋"/>
        <charset val="134"/>
      </rPr>
      <t>收</t>
    </r>
    <r>
      <rPr>
        <b/>
        <sz val="10"/>
        <rFont val="仿宋"/>
        <charset val="134"/>
      </rPr>
      <t xml:space="preserve">    </t>
    </r>
    <r>
      <rPr>
        <b/>
        <sz val="10"/>
        <rFont val="仿宋"/>
        <charset val="134"/>
      </rPr>
      <t>入</t>
    </r>
  </si>
  <si>
    <r>
      <rPr>
        <b/>
        <sz val="10"/>
        <rFont val="仿宋"/>
        <charset val="134"/>
      </rPr>
      <t>项</t>
    </r>
    <r>
      <rPr>
        <b/>
        <sz val="10"/>
        <rFont val="仿宋"/>
        <charset val="134"/>
      </rPr>
      <t xml:space="preserve">     </t>
    </r>
    <r>
      <rPr>
        <b/>
        <sz val="10"/>
        <rFont val="仿宋"/>
        <charset val="134"/>
      </rPr>
      <t>目</t>
    </r>
  </si>
  <si>
    <t>一、利润收入</t>
  </si>
  <si>
    <r>
      <rPr>
        <sz val="10"/>
        <rFont val="仿宋"/>
        <charset val="134"/>
      </rPr>
      <t>1</t>
    </r>
    <r>
      <rPr>
        <sz val="10"/>
        <rFont val="仿宋"/>
        <charset val="134"/>
      </rPr>
      <t>、国有独资企业利润收入</t>
    </r>
  </si>
  <si>
    <r>
      <rPr>
        <sz val="10"/>
        <rFont val="仿宋"/>
        <charset val="134"/>
      </rPr>
      <t>2</t>
    </r>
    <r>
      <rPr>
        <sz val="10"/>
        <rFont val="仿宋"/>
        <charset val="134"/>
      </rPr>
      <t>、国有控股公司利润收入</t>
    </r>
  </si>
  <si>
    <r>
      <rPr>
        <sz val="10"/>
        <rFont val="仿宋"/>
        <charset val="134"/>
      </rPr>
      <t>3</t>
    </r>
    <r>
      <rPr>
        <sz val="10"/>
        <rFont val="仿宋"/>
        <charset val="134"/>
      </rPr>
      <t>、国有参股公司利润收入</t>
    </r>
  </si>
  <si>
    <t>二、股利、股息收入</t>
  </si>
  <si>
    <r>
      <rPr>
        <sz val="10"/>
        <rFont val="仿宋"/>
        <charset val="134"/>
      </rPr>
      <t>1</t>
    </r>
    <r>
      <rPr>
        <sz val="10"/>
        <rFont val="仿宋"/>
        <charset val="134"/>
      </rPr>
      <t>、国有控股公司股利、股息收入</t>
    </r>
  </si>
  <si>
    <r>
      <rPr>
        <sz val="10"/>
        <rFont val="仿宋"/>
        <charset val="134"/>
      </rPr>
      <t>2</t>
    </r>
    <r>
      <rPr>
        <sz val="10"/>
        <rFont val="仿宋"/>
        <charset val="134"/>
      </rPr>
      <t>、国有参股公司股利、股息收入</t>
    </r>
  </si>
  <si>
    <r>
      <rPr>
        <sz val="10"/>
        <rFont val="仿宋"/>
        <charset val="134"/>
      </rPr>
      <t>3</t>
    </r>
    <r>
      <rPr>
        <sz val="10"/>
        <rFont val="仿宋"/>
        <charset val="134"/>
      </rPr>
      <t>、金融企业股利、股息收入</t>
    </r>
  </si>
  <si>
    <t>三、产权转让收入</t>
  </si>
  <si>
    <r>
      <rPr>
        <sz val="10"/>
        <rFont val="仿宋"/>
        <charset val="134"/>
      </rPr>
      <t>1</t>
    </r>
    <r>
      <rPr>
        <sz val="10"/>
        <rFont val="仿宋"/>
        <charset val="134"/>
      </rPr>
      <t>、国有股权、股份转让收入</t>
    </r>
  </si>
  <si>
    <r>
      <rPr>
        <sz val="10"/>
        <rFont val="仿宋"/>
        <charset val="134"/>
      </rPr>
      <t>2</t>
    </r>
    <r>
      <rPr>
        <sz val="10"/>
        <rFont val="仿宋"/>
        <charset val="134"/>
      </rPr>
      <t>、国有独资企业产权转让收入</t>
    </r>
  </si>
  <si>
    <r>
      <rPr>
        <sz val="10"/>
        <rFont val="仿宋"/>
        <charset val="134"/>
      </rPr>
      <t>3</t>
    </r>
    <r>
      <rPr>
        <sz val="10"/>
        <rFont val="仿宋"/>
        <charset val="134"/>
      </rPr>
      <t>、金融企业产权转让收入</t>
    </r>
  </si>
  <si>
    <t>四、清算收入</t>
  </si>
  <si>
    <r>
      <rPr>
        <sz val="10"/>
        <rFont val="仿宋"/>
        <charset val="134"/>
      </rPr>
      <t>1</t>
    </r>
    <r>
      <rPr>
        <sz val="10"/>
        <rFont val="仿宋"/>
        <charset val="134"/>
      </rPr>
      <t>、国有股权、股份清算收入</t>
    </r>
  </si>
  <si>
    <r>
      <rPr>
        <sz val="10"/>
        <rFont val="仿宋"/>
        <charset val="134"/>
      </rPr>
      <t>2</t>
    </r>
    <r>
      <rPr>
        <sz val="10"/>
        <rFont val="仿宋"/>
        <charset val="134"/>
      </rPr>
      <t>、国有独资企业清算收入</t>
    </r>
  </si>
  <si>
    <t>五、其他国有资本经营预算收入</t>
  </si>
  <si>
    <t>收入合计</t>
  </si>
  <si>
    <t>转移性收入</t>
  </si>
  <si>
    <r>
      <rPr>
        <sz val="10"/>
        <rFont val="仿宋"/>
        <charset val="134"/>
      </rPr>
      <t xml:space="preserve">    </t>
    </r>
    <r>
      <rPr>
        <sz val="10"/>
        <rFont val="仿宋"/>
        <charset val="134"/>
      </rPr>
      <t>转移支付收入</t>
    </r>
  </si>
  <si>
    <r>
      <rPr>
        <sz val="10"/>
        <rFont val="仿宋"/>
        <charset val="134"/>
      </rPr>
      <t xml:space="preserve">    </t>
    </r>
    <r>
      <rPr>
        <sz val="10"/>
        <rFont val="仿宋"/>
        <charset val="134"/>
      </rPr>
      <t>上年结余</t>
    </r>
  </si>
  <si>
    <t>收入总计</t>
  </si>
  <si>
    <t>2025年县级国有资本经营支出预算表</t>
  </si>
  <si>
    <r>
      <rPr>
        <sz val="10.5"/>
        <rFont val="仿宋"/>
        <charset val="134"/>
      </rPr>
      <t>单位：万元</t>
    </r>
    <r>
      <rPr>
        <sz val="10.5"/>
        <rFont val="仿宋"/>
        <charset val="134"/>
      </rPr>
      <t xml:space="preserve">  </t>
    </r>
  </si>
  <si>
    <r>
      <rPr>
        <b/>
        <sz val="10"/>
        <rFont val="仿宋"/>
        <charset val="134"/>
      </rPr>
      <t>支</t>
    </r>
    <r>
      <rPr>
        <b/>
        <sz val="10"/>
        <rFont val="仿宋"/>
        <charset val="134"/>
      </rPr>
      <t xml:space="preserve">    </t>
    </r>
    <r>
      <rPr>
        <b/>
        <sz val="10"/>
        <rFont val="仿宋"/>
        <charset val="134"/>
      </rPr>
      <t>出</t>
    </r>
  </si>
  <si>
    <r>
      <rPr>
        <sz val="10"/>
        <rFont val="仿宋"/>
        <charset val="134"/>
      </rPr>
      <t>项</t>
    </r>
    <r>
      <rPr>
        <sz val="10"/>
        <rFont val="仿宋"/>
        <charset val="134"/>
      </rPr>
      <t xml:space="preserve">     </t>
    </r>
    <r>
      <rPr>
        <sz val="10"/>
        <rFont val="仿宋"/>
        <charset val="134"/>
      </rPr>
      <t>目</t>
    </r>
  </si>
  <si>
    <t>一、社会保障和就业支出</t>
  </si>
  <si>
    <t>补充社会保险基金</t>
  </si>
  <si>
    <t>二、国有资本经营预算支出</t>
  </si>
  <si>
    <r>
      <rPr>
        <sz val="10"/>
        <rFont val="仿宋"/>
        <charset val="134"/>
      </rPr>
      <t>1</t>
    </r>
    <r>
      <rPr>
        <sz val="10"/>
        <rFont val="仿宋"/>
        <charset val="134"/>
      </rPr>
      <t>、解决历史遗留问题及成本支出</t>
    </r>
  </si>
  <si>
    <r>
      <rPr>
        <sz val="10"/>
        <rFont val="仿宋"/>
        <charset val="134"/>
      </rPr>
      <t>2</t>
    </r>
    <r>
      <rPr>
        <sz val="10"/>
        <rFont val="仿宋"/>
        <charset val="134"/>
      </rPr>
      <t>、国有企业资本金注入</t>
    </r>
  </si>
  <si>
    <r>
      <rPr>
        <sz val="10"/>
        <rFont val="仿宋"/>
        <charset val="134"/>
      </rPr>
      <t>3</t>
    </r>
    <r>
      <rPr>
        <sz val="10"/>
        <rFont val="仿宋"/>
        <charset val="134"/>
      </rPr>
      <t>、国有企业政策性补贴</t>
    </r>
  </si>
  <si>
    <r>
      <rPr>
        <sz val="10"/>
        <rFont val="仿宋"/>
        <charset val="134"/>
      </rPr>
      <t>4</t>
    </r>
    <r>
      <rPr>
        <sz val="10"/>
        <rFont val="仿宋"/>
        <charset val="134"/>
      </rPr>
      <t>、金融国有资本经营预算支出</t>
    </r>
  </si>
  <si>
    <r>
      <rPr>
        <sz val="10"/>
        <rFont val="仿宋"/>
        <charset val="134"/>
      </rPr>
      <t>5</t>
    </r>
    <r>
      <rPr>
        <sz val="10"/>
        <rFont val="仿宋"/>
        <charset val="134"/>
      </rPr>
      <t>、其他国有资本经营预算支出</t>
    </r>
  </si>
  <si>
    <t>支出合计</t>
  </si>
  <si>
    <t>转移性支出</t>
  </si>
  <si>
    <r>
      <rPr>
        <sz val="10"/>
        <rFont val="仿宋"/>
        <charset val="134"/>
      </rPr>
      <t xml:space="preserve">    </t>
    </r>
    <r>
      <rPr>
        <sz val="10"/>
        <rFont val="仿宋"/>
        <charset val="134"/>
      </rPr>
      <t>转移支付支出</t>
    </r>
  </si>
  <si>
    <r>
      <rPr>
        <sz val="10"/>
        <rFont val="仿宋"/>
        <charset val="134"/>
      </rPr>
      <t xml:space="preserve">    </t>
    </r>
    <r>
      <rPr>
        <sz val="10"/>
        <rFont val="仿宋"/>
        <charset val="134"/>
      </rPr>
      <t>调出资金</t>
    </r>
  </si>
  <si>
    <r>
      <rPr>
        <sz val="10"/>
        <rFont val="仿宋"/>
        <charset val="134"/>
      </rPr>
      <t xml:space="preserve">    </t>
    </r>
    <r>
      <rPr>
        <sz val="10"/>
        <rFont val="仿宋"/>
        <charset val="134"/>
      </rPr>
      <t>年终结余</t>
    </r>
  </si>
  <si>
    <t>支出总计</t>
  </si>
  <si>
    <r>
      <rPr>
        <b/>
        <sz val="18"/>
        <rFont val="仿宋"/>
        <charset val="134"/>
      </rPr>
      <t>祁阳市</t>
    </r>
    <r>
      <rPr>
        <b/>
        <sz val="18"/>
        <rFont val="Times New Roman"/>
        <charset val="134"/>
      </rPr>
      <t>2025</t>
    </r>
    <r>
      <rPr>
        <b/>
        <sz val="18"/>
        <rFont val="仿宋"/>
        <charset val="134"/>
      </rPr>
      <t>年社会保险基金收入预算表</t>
    </r>
  </si>
  <si>
    <r>
      <rPr>
        <b/>
        <sz val="11"/>
        <rFont val="仿宋"/>
        <charset val="134"/>
      </rPr>
      <t>项</t>
    </r>
    <r>
      <rPr>
        <b/>
        <sz val="11"/>
        <rFont val="Times New Roman"/>
        <charset val="0"/>
      </rPr>
      <t xml:space="preserve">   </t>
    </r>
    <r>
      <rPr>
        <b/>
        <sz val="11"/>
        <rFont val="仿宋"/>
        <charset val="134"/>
      </rPr>
      <t>目</t>
    </r>
  </si>
  <si>
    <r>
      <rPr>
        <b/>
        <sz val="11"/>
        <rFont val="仿宋"/>
        <charset val="134"/>
      </rPr>
      <t>机关事业单位养老保险基金</t>
    </r>
  </si>
  <si>
    <r>
      <rPr>
        <b/>
        <sz val="11"/>
        <rFont val="仿宋"/>
        <charset val="134"/>
      </rPr>
      <t>城乡居民社会养老保险基金</t>
    </r>
  </si>
  <si>
    <r>
      <rPr>
        <b/>
        <sz val="11"/>
        <rFont val="仿宋"/>
        <charset val="134"/>
      </rPr>
      <t>一、上年结余</t>
    </r>
  </si>
  <si>
    <r>
      <rPr>
        <b/>
        <sz val="11"/>
        <rFont val="仿宋"/>
        <charset val="134"/>
      </rPr>
      <t>二、本年收入</t>
    </r>
  </si>
  <si>
    <r>
      <rPr>
        <sz val="11"/>
        <rFont val="Times New Roman"/>
        <charset val="0"/>
      </rPr>
      <t xml:space="preserve">  1</t>
    </r>
    <r>
      <rPr>
        <sz val="11"/>
        <rFont val="仿宋"/>
        <charset val="134"/>
      </rPr>
      <t>、缴费收入</t>
    </r>
  </si>
  <si>
    <r>
      <rPr>
        <sz val="11"/>
        <rFont val="Times New Roman"/>
        <charset val="0"/>
      </rPr>
      <t xml:space="preserve">  2</t>
    </r>
    <r>
      <rPr>
        <sz val="11"/>
        <rFont val="仿宋"/>
        <charset val="134"/>
      </rPr>
      <t>、利息收入</t>
    </r>
  </si>
  <si>
    <r>
      <rPr>
        <sz val="11"/>
        <rFont val="Times New Roman"/>
        <charset val="0"/>
      </rPr>
      <t xml:space="preserve">  3</t>
    </r>
    <r>
      <rPr>
        <sz val="11"/>
        <rFont val="仿宋"/>
        <charset val="134"/>
      </rPr>
      <t>、财政补助收入</t>
    </r>
  </si>
  <si>
    <r>
      <rPr>
        <sz val="11"/>
        <rFont val="Times New Roman"/>
        <charset val="0"/>
      </rPr>
      <t xml:space="preserve">  4</t>
    </r>
    <r>
      <rPr>
        <sz val="11"/>
        <rFont val="仿宋"/>
        <charset val="134"/>
      </rPr>
      <t>、其他收入</t>
    </r>
  </si>
  <si>
    <r>
      <rPr>
        <sz val="11"/>
        <rFont val="Times New Roman"/>
        <charset val="0"/>
      </rPr>
      <t xml:space="preserve">  5</t>
    </r>
    <r>
      <rPr>
        <sz val="11"/>
        <rFont val="仿宋"/>
        <charset val="134"/>
      </rPr>
      <t>、转移收入</t>
    </r>
  </si>
  <si>
    <r>
      <rPr>
        <sz val="11"/>
        <rFont val="Times New Roman"/>
        <charset val="0"/>
      </rPr>
      <t xml:space="preserve">  6</t>
    </r>
    <r>
      <rPr>
        <sz val="11"/>
        <rFont val="仿宋"/>
        <charset val="134"/>
      </rPr>
      <t>、上级补助收入</t>
    </r>
  </si>
  <si>
    <r>
      <rPr>
        <b/>
        <sz val="11"/>
        <rFont val="仿宋"/>
        <charset val="134"/>
      </rPr>
      <t>三、收入合计</t>
    </r>
  </si>
  <si>
    <r>
      <rPr>
        <b/>
        <sz val="18"/>
        <rFont val="仿宋"/>
        <charset val="134"/>
      </rPr>
      <t>祁阳市</t>
    </r>
    <r>
      <rPr>
        <b/>
        <sz val="18"/>
        <rFont val="Times New Roman"/>
        <charset val="134"/>
      </rPr>
      <t>2025</t>
    </r>
    <r>
      <rPr>
        <b/>
        <sz val="18"/>
        <rFont val="仿宋"/>
        <charset val="134"/>
      </rPr>
      <t>年社会保险基金支出预算表</t>
    </r>
  </si>
  <si>
    <r>
      <rPr>
        <b/>
        <sz val="11"/>
        <rFont val="仿宋"/>
        <charset val="134"/>
      </rPr>
      <t>一、本年支出</t>
    </r>
  </si>
  <si>
    <r>
      <rPr>
        <sz val="11"/>
        <rFont val="Times New Roman"/>
        <charset val="0"/>
      </rPr>
      <t xml:space="preserve">  1</t>
    </r>
    <r>
      <rPr>
        <sz val="11"/>
        <rFont val="仿宋"/>
        <charset val="134"/>
      </rPr>
      <t>、基本待遇支出</t>
    </r>
  </si>
  <si>
    <r>
      <rPr>
        <sz val="11"/>
        <rFont val="Times New Roman"/>
        <charset val="0"/>
      </rPr>
      <t xml:space="preserve">  2</t>
    </r>
    <r>
      <rPr>
        <sz val="11"/>
        <rFont val="仿宋"/>
        <charset val="134"/>
      </rPr>
      <t>、医疗补助金支出</t>
    </r>
  </si>
  <si>
    <r>
      <rPr>
        <sz val="11"/>
        <rFont val="Times New Roman"/>
        <charset val="0"/>
      </rPr>
      <t xml:space="preserve">  3</t>
    </r>
    <r>
      <rPr>
        <sz val="11"/>
        <rFont val="仿宋"/>
        <charset val="134"/>
      </rPr>
      <t>、丧葬抚恤补助支出</t>
    </r>
  </si>
  <si>
    <r>
      <rPr>
        <sz val="11"/>
        <rFont val="Times New Roman"/>
        <charset val="0"/>
      </rPr>
      <t xml:space="preserve">  4</t>
    </r>
    <r>
      <rPr>
        <sz val="11"/>
        <rFont val="仿宋"/>
        <charset val="134"/>
      </rPr>
      <t>、劳动能力鉴定支出</t>
    </r>
  </si>
  <si>
    <r>
      <rPr>
        <sz val="11"/>
        <rFont val="Times New Roman"/>
        <charset val="0"/>
      </rPr>
      <t xml:space="preserve">  5</t>
    </r>
    <r>
      <rPr>
        <sz val="11"/>
        <rFont val="仿宋"/>
        <charset val="134"/>
      </rPr>
      <t>、工伤预防费支出</t>
    </r>
  </si>
  <si>
    <r>
      <rPr>
        <sz val="11"/>
        <rFont val="Times New Roman"/>
        <charset val="0"/>
      </rPr>
      <t xml:space="preserve">  6</t>
    </r>
    <r>
      <rPr>
        <sz val="11"/>
        <rFont val="仿宋"/>
        <charset val="134"/>
      </rPr>
      <t>、上解上级支出</t>
    </r>
  </si>
  <si>
    <r>
      <rPr>
        <sz val="11"/>
        <rFont val="Times New Roman"/>
        <charset val="0"/>
      </rPr>
      <t xml:space="preserve">  7</t>
    </r>
    <r>
      <rPr>
        <sz val="11"/>
        <rFont val="仿宋"/>
        <charset val="134"/>
      </rPr>
      <t>、稳定岗位补贴支出</t>
    </r>
  </si>
  <si>
    <r>
      <rPr>
        <sz val="11"/>
        <rFont val="Times New Roman"/>
        <charset val="0"/>
      </rPr>
      <t xml:space="preserve">  8</t>
    </r>
    <r>
      <rPr>
        <sz val="11"/>
        <rFont val="仿宋"/>
        <charset val="134"/>
      </rPr>
      <t>、转移支出</t>
    </r>
  </si>
  <si>
    <r>
      <rPr>
        <sz val="11"/>
        <rFont val="Times New Roman"/>
        <charset val="0"/>
      </rPr>
      <t xml:space="preserve">  9</t>
    </r>
    <r>
      <rPr>
        <sz val="11"/>
        <rFont val="仿宋"/>
        <charset val="134"/>
      </rPr>
      <t>、购买大病保险支出</t>
    </r>
  </si>
  <si>
    <r>
      <rPr>
        <sz val="11"/>
        <rFont val="Times New Roman"/>
        <charset val="0"/>
      </rPr>
      <t xml:space="preserve">  10</t>
    </r>
    <r>
      <rPr>
        <sz val="11"/>
        <rFont val="仿宋"/>
        <charset val="134"/>
      </rPr>
      <t>、其他支出</t>
    </r>
  </si>
  <si>
    <r>
      <rPr>
        <b/>
        <sz val="11"/>
        <rFont val="仿宋"/>
        <charset val="134"/>
      </rPr>
      <t>二、累计结余</t>
    </r>
  </si>
  <si>
    <r>
      <rPr>
        <sz val="11"/>
        <rFont val="Times New Roman"/>
        <charset val="0"/>
      </rPr>
      <t xml:space="preserve">   </t>
    </r>
    <r>
      <rPr>
        <sz val="11"/>
        <rFont val="仿宋"/>
        <charset val="134"/>
      </rPr>
      <t>其中：当年结余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</si>
</sst>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#,##0.00_ "/>
    <numFmt numFmtId="179" formatCode="0.00_ "/>
  </numFmts>
  <fonts count="89">
    <font>
      <sz val="12"/>
      <name val="宋体"/>
      <charset val="134"/>
    </font>
    <font>
      <b/>
      <sz val="12"/>
      <name val="宋体"/>
      <charset val="134"/>
    </font>
    <font>
      <sz val="10"/>
      <name val="Times New Roman"/>
      <charset val="0"/>
    </font>
    <font>
      <sz val="10"/>
      <name val="宋体"/>
      <charset val="134"/>
    </font>
    <font>
      <b/>
      <sz val="18"/>
      <name val="仿宋"/>
      <charset val="134"/>
    </font>
    <font>
      <b/>
      <sz val="18"/>
      <name val="Times New Roman"/>
      <charset val="0"/>
    </font>
    <font>
      <sz val="12"/>
      <color indexed="8"/>
      <name val="Times New Roman"/>
      <charset val="0"/>
    </font>
    <font>
      <sz val="14"/>
      <name val="Times New Roman"/>
      <charset val="0"/>
    </font>
    <font>
      <b/>
      <sz val="11"/>
      <name val="Times New Roman"/>
      <charset val="0"/>
    </font>
    <font>
      <sz val="11"/>
      <name val="Times New Roman"/>
      <charset val="0"/>
    </font>
    <font>
      <b/>
      <sz val="12"/>
      <name val="Times New Roman"/>
      <charset val="0"/>
    </font>
    <font>
      <sz val="12"/>
      <name val="Times New Roman"/>
      <charset val="0"/>
    </font>
    <font>
      <sz val="12"/>
      <name val="仿宋"/>
      <charset val="134"/>
    </font>
    <font>
      <b/>
      <sz val="20"/>
      <name val="仿宋"/>
      <charset val="134"/>
    </font>
    <font>
      <sz val="10.5"/>
      <name val="仿宋"/>
      <charset val="134"/>
    </font>
    <font>
      <b/>
      <sz val="10"/>
      <name val="仿宋"/>
      <charset val="134"/>
    </font>
    <font>
      <sz val="10"/>
      <name val="仿宋"/>
      <charset val="134"/>
    </font>
    <font>
      <b/>
      <sz val="16"/>
      <name val="仿宋"/>
      <charset val="134"/>
    </font>
    <font>
      <sz val="11"/>
      <color theme="1"/>
      <name val="宋体"/>
      <charset val="134"/>
      <scheme val="minor"/>
    </font>
    <font>
      <b/>
      <sz val="12"/>
      <name val="仿宋"/>
      <charset val="134"/>
    </font>
    <font>
      <sz val="9"/>
      <name val="宋体"/>
      <charset val="134"/>
    </font>
    <font>
      <b/>
      <sz val="16"/>
      <name val="Times New Roman"/>
      <charset val="0"/>
    </font>
    <font>
      <sz val="11"/>
      <name val="宋体"/>
      <charset val="134"/>
    </font>
    <font>
      <sz val="9"/>
      <name val="仿宋"/>
      <charset val="134"/>
    </font>
    <font>
      <sz val="11"/>
      <name val="仿宋"/>
      <charset val="134"/>
    </font>
    <font>
      <b/>
      <sz val="11"/>
      <name val="仿宋"/>
      <charset val="134"/>
    </font>
    <font>
      <sz val="10"/>
      <name val="宋体"/>
      <charset val="0"/>
    </font>
    <font>
      <sz val="10.5"/>
      <name val="Times New Roman"/>
      <charset val="0"/>
    </font>
    <font>
      <b/>
      <sz val="10"/>
      <name val="Times New Roman"/>
      <charset val="0"/>
    </font>
    <font>
      <sz val="10"/>
      <name val="Times New Roman"/>
      <charset val="134"/>
    </font>
    <font>
      <sz val="15"/>
      <name val="宋体"/>
      <charset val="134"/>
    </font>
    <font>
      <b/>
      <sz val="22"/>
      <name val="Times New Roman"/>
      <charset val="0"/>
    </font>
    <font>
      <sz val="18"/>
      <name val="Times New Roman"/>
      <charset val="0"/>
    </font>
    <font>
      <b/>
      <sz val="14"/>
      <name val="Times New Roman"/>
      <charset val="0"/>
    </font>
    <font>
      <sz val="14"/>
      <name val="仿宋"/>
      <charset val="0"/>
    </font>
    <font>
      <b/>
      <sz val="18"/>
      <color rgb="FF000000"/>
      <name val="Times New Roman"/>
      <charset val="0"/>
    </font>
    <font>
      <sz val="16"/>
      <color rgb="FF000000"/>
      <name val="Times New Roman"/>
      <charset val="0"/>
    </font>
    <font>
      <sz val="9"/>
      <name val="Times New Roman"/>
      <charset val="0"/>
    </font>
    <font>
      <b/>
      <sz val="20"/>
      <name val="Times New Roman"/>
      <charset val="0"/>
    </font>
    <font>
      <b/>
      <sz val="12"/>
      <color indexed="8"/>
      <name val="仿宋"/>
      <charset val="134"/>
    </font>
    <font>
      <sz val="12"/>
      <color indexed="8"/>
      <name val="仿宋"/>
      <charset val="134"/>
    </font>
    <font>
      <b/>
      <sz val="18"/>
      <name val="宋体"/>
      <charset val="134"/>
    </font>
    <font>
      <sz val="12"/>
      <name val="黑体"/>
      <charset val="134"/>
    </font>
    <font>
      <b/>
      <sz val="11"/>
      <name val="宋体"/>
      <charset val="134"/>
    </font>
    <font>
      <b/>
      <sz val="10"/>
      <name val="宋体"/>
      <charset val="134"/>
    </font>
    <font>
      <sz val="10"/>
      <color indexed="8"/>
      <name val="宋体"/>
      <charset val="134"/>
    </font>
    <font>
      <sz val="22"/>
      <name val="方正小标宋_GBK"/>
      <charset val="134"/>
    </font>
    <font>
      <sz val="12"/>
      <color rgb="FFFF0000"/>
      <name val="宋体"/>
      <charset val="134"/>
    </font>
    <font>
      <b/>
      <sz val="12"/>
      <color indexed="8"/>
      <name val="宋体"/>
      <charset val="134"/>
    </font>
    <font>
      <sz val="11"/>
      <color indexed="8"/>
      <name val="宋体"/>
      <charset val="134"/>
    </font>
    <font>
      <b/>
      <sz val="22"/>
      <name val="仿宋"/>
      <charset val="134"/>
    </font>
    <font>
      <b/>
      <sz val="12"/>
      <name val="仿宋_GB2312"/>
      <charset val="134"/>
    </font>
    <font>
      <sz val="10"/>
      <name val="Arial"/>
      <charset val="0"/>
    </font>
    <font>
      <u/>
      <sz val="12"/>
      <color indexed="12"/>
      <name val="宋体"/>
      <charset val="134"/>
    </font>
    <font>
      <u/>
      <sz val="12"/>
      <color indexed="36"/>
      <name val="宋体"/>
      <charset val="134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1"/>
      <color indexed="60"/>
      <name val="宋体"/>
      <charset val="134"/>
    </font>
    <font>
      <sz val="11"/>
      <color indexed="9"/>
      <name val="宋体"/>
      <charset val="134"/>
    </font>
    <font>
      <b/>
      <sz val="10"/>
      <name val="MS Sans Serif"/>
      <charset val="0"/>
    </font>
    <font>
      <b/>
      <sz val="10"/>
      <name val="Geneva"/>
      <charset val="0"/>
    </font>
    <font>
      <sz val="10"/>
      <name val="方正仿宋_GB2312"/>
      <charset val="134"/>
    </font>
    <font>
      <b/>
      <sz val="10"/>
      <name val="方正仿宋_GB2312"/>
      <charset val="134"/>
    </font>
    <font>
      <sz val="10"/>
      <name val="仿宋_GB2312"/>
      <charset val="0"/>
    </font>
    <font>
      <sz val="10"/>
      <name val="仿宋_GB2312"/>
      <charset val="134"/>
    </font>
    <font>
      <b/>
      <sz val="18"/>
      <name val="Times New Roman"/>
      <charset val="134"/>
    </font>
    <font>
      <sz val="14"/>
      <name val="仿宋"/>
      <charset val="134"/>
    </font>
    <font>
      <b/>
      <sz val="11"/>
      <name val="仿宋"/>
      <charset val="0"/>
    </font>
    <font>
      <b/>
      <sz val="12"/>
      <name val="方正仿宋_GB2312"/>
      <charset val="134"/>
    </font>
    <font>
      <b/>
      <sz val="12"/>
      <name val="仿宋"/>
      <charset val="0"/>
    </font>
    <font>
      <b/>
      <sz val="14"/>
      <name val="仿宋"/>
      <charset val="134"/>
    </font>
    <font>
      <b/>
      <sz val="18"/>
      <name val="仿宋"/>
      <charset val="0"/>
    </font>
    <font>
      <b/>
      <sz val="20"/>
      <name val="仿宋"/>
      <charset val="0"/>
    </font>
    <font>
      <b/>
      <sz val="22"/>
      <name val="仿宋"/>
      <charset val="0"/>
    </font>
    <font>
      <b/>
      <sz val="14"/>
      <name val="仿宋"/>
      <charset val="0"/>
    </font>
    <font>
      <sz val="12"/>
      <name val="方正仿宋_GB2312"/>
      <charset val="134"/>
    </font>
    <font>
      <b/>
      <sz val="10"/>
      <name val="仿宋"/>
      <charset val="0"/>
    </font>
  </fonts>
  <fills count="2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77">
    <xf numFmtId="0" fontId="0" fillId="0" borderId="0"/>
    <xf numFmtId="43" fontId="52" fillId="0" borderId="0" applyFill="0" applyBorder="0" applyAlignment="0" applyProtection="0"/>
    <xf numFmtId="44" fontId="52" fillId="0" borderId="0" applyFill="0" applyBorder="0" applyAlignment="0" applyProtection="0"/>
    <xf numFmtId="9" fontId="0" fillId="0" borderId="0" applyFill="0" applyBorder="0" applyAlignment="0" applyProtection="0"/>
    <xf numFmtId="41" fontId="52" fillId="0" borderId="0" applyFill="0" applyBorder="0" applyAlignment="0" applyProtection="0"/>
    <xf numFmtId="42" fontId="52" fillId="0" borderId="0" applyFill="0" applyBorder="0" applyAlignment="0" applyProtection="0"/>
    <xf numFmtId="0" fontId="53" fillId="0" borderId="0" applyNumberFormat="0" applyFill="0" applyBorder="0" applyAlignment="0" applyProtection="0">
      <alignment vertical="top"/>
      <protection locked="0"/>
    </xf>
    <xf numFmtId="0" fontId="54" fillId="0" borderId="0" applyNumberFormat="0" applyFill="0" applyBorder="0" applyAlignment="0" applyProtection="0">
      <alignment vertical="top"/>
      <protection locked="0"/>
    </xf>
    <xf numFmtId="0" fontId="0" fillId="3" borderId="16" applyNumberFormat="0" applyFont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17" applyNumberFormat="0" applyFill="0" applyAlignment="0" applyProtection="0">
      <alignment vertical="center"/>
    </xf>
    <xf numFmtId="0" fontId="59" fillId="0" borderId="18" applyNumberFormat="0" applyFill="0" applyAlignment="0" applyProtection="0">
      <alignment vertical="center"/>
    </xf>
    <xf numFmtId="0" fontId="60" fillId="0" borderId="19" applyNumberFormat="0" applyFill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1" fillId="4" borderId="20" applyNumberFormat="0" applyAlignment="0" applyProtection="0">
      <alignment vertical="center"/>
    </xf>
    <xf numFmtId="0" fontId="62" fillId="2" borderId="21" applyNumberFormat="0" applyAlignment="0" applyProtection="0">
      <alignment vertical="center"/>
    </xf>
    <xf numFmtId="0" fontId="63" fillId="2" borderId="20" applyNumberFormat="0" applyAlignment="0" applyProtection="0">
      <alignment vertical="center"/>
    </xf>
    <xf numFmtId="0" fontId="64" fillId="5" borderId="22" applyNumberFormat="0" applyAlignment="0" applyProtection="0">
      <alignment vertical="center"/>
    </xf>
    <xf numFmtId="0" fontId="65" fillId="0" borderId="23" applyNumberFormat="0" applyFill="0" applyAlignment="0" applyProtection="0">
      <alignment vertical="center"/>
    </xf>
    <xf numFmtId="0" fontId="66" fillId="0" borderId="24" applyNumberFormat="0" applyFill="0" applyAlignment="0" applyProtection="0">
      <alignment vertical="center"/>
    </xf>
    <xf numFmtId="0" fontId="67" fillId="6" borderId="0" applyNumberFormat="0" applyBorder="0" applyAlignment="0" applyProtection="0">
      <alignment vertical="center"/>
    </xf>
    <xf numFmtId="0" fontId="68" fillId="7" borderId="0" applyNumberFormat="0" applyBorder="0" applyAlignment="0" applyProtection="0">
      <alignment vertical="center"/>
    </xf>
    <xf numFmtId="0" fontId="69" fillId="8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70" fillId="12" borderId="0" applyNumberFormat="0" applyBorder="0" applyAlignment="0" applyProtection="0">
      <alignment vertical="center"/>
    </xf>
    <xf numFmtId="0" fontId="70" fillId="13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70" fillId="14" borderId="0" applyNumberFormat="0" applyBorder="0" applyAlignment="0" applyProtection="0">
      <alignment vertical="center"/>
    </xf>
    <xf numFmtId="0" fontId="70" fillId="15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49" fillId="16" borderId="0" applyNumberFormat="0" applyBorder="0" applyAlignment="0" applyProtection="0">
      <alignment vertical="center"/>
    </xf>
    <xf numFmtId="0" fontId="70" fillId="16" borderId="0" applyNumberFormat="0" applyBorder="0" applyAlignment="0" applyProtection="0">
      <alignment vertical="center"/>
    </xf>
    <xf numFmtId="0" fontId="70" fillId="17" borderId="0" applyNumberFormat="0" applyBorder="0" applyAlignment="0" applyProtection="0">
      <alignment vertical="center"/>
    </xf>
    <xf numFmtId="0" fontId="49" fillId="18" borderId="0" applyNumberFormat="0" applyBorder="0" applyAlignment="0" applyProtection="0">
      <alignment vertical="center"/>
    </xf>
    <xf numFmtId="0" fontId="49" fillId="18" borderId="0" applyNumberFormat="0" applyBorder="0" applyAlignment="0" applyProtection="0">
      <alignment vertical="center"/>
    </xf>
    <xf numFmtId="0" fontId="70" fillId="17" borderId="0" applyNumberFormat="0" applyBorder="0" applyAlignment="0" applyProtection="0">
      <alignment vertical="center"/>
    </xf>
    <xf numFmtId="0" fontId="70" fillId="19" borderId="0" applyNumberFormat="0" applyBorder="0" applyAlignment="0" applyProtection="0">
      <alignment vertical="center"/>
    </xf>
    <xf numFmtId="0" fontId="49" fillId="20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70" fillId="19" borderId="0" applyNumberFormat="0" applyBorder="0" applyAlignment="0" applyProtection="0">
      <alignment vertical="center"/>
    </xf>
    <xf numFmtId="0" fontId="70" fillId="21" borderId="0" applyNumberFormat="0" applyBorder="0" applyAlignment="0" applyProtection="0">
      <alignment vertical="center"/>
    </xf>
    <xf numFmtId="0" fontId="49" fillId="4" borderId="0" applyNumberFormat="0" applyBorder="0" applyAlignment="0" applyProtection="0">
      <alignment vertical="center"/>
    </xf>
    <xf numFmtId="0" fontId="49" fillId="22" borderId="0" applyNumberFormat="0" applyBorder="0" applyAlignment="0" applyProtection="0">
      <alignment vertical="center"/>
    </xf>
    <xf numFmtId="0" fontId="70" fillId="23" borderId="0" applyNumberFormat="0" applyBorder="0" applyAlignment="0" applyProtection="0">
      <alignment vertical="center"/>
    </xf>
    <xf numFmtId="0" fontId="49" fillId="0" borderId="0">
      <alignment vertical="center"/>
    </xf>
    <xf numFmtId="0" fontId="0" fillId="0" borderId="0">
      <alignment vertical="center"/>
    </xf>
    <xf numFmtId="0" fontId="1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1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0" fillId="0" borderId="0">
      <alignment vertical="center"/>
    </xf>
    <xf numFmtId="0" fontId="0" fillId="0" borderId="0"/>
    <xf numFmtId="0" fontId="20" fillId="0" borderId="0"/>
    <xf numFmtId="0" fontId="0" fillId="0" borderId="0">
      <alignment vertical="center"/>
    </xf>
    <xf numFmtId="0" fontId="0" fillId="0" borderId="0"/>
    <xf numFmtId="0" fontId="0" fillId="0" borderId="0"/>
    <xf numFmtId="0" fontId="18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52" fillId="0" borderId="0"/>
    <xf numFmtId="0" fontId="0" fillId="0" borderId="0"/>
    <xf numFmtId="43" fontId="0" fillId="0" borderId="0" applyFont="0" applyFill="0" applyBorder="0" applyAlignment="0" applyProtection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</cellStyleXfs>
  <cellXfs count="289">
    <xf numFmtId="0" fontId="0" fillId="0" borderId="0" xfId="0"/>
    <xf numFmtId="0" fontId="1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67" applyFont="1" applyFill="1" applyAlignment="1">
      <alignment horizontal="center" vertical="center"/>
    </xf>
    <xf numFmtId="0" fontId="5" fillId="0" borderId="0" xfId="67" applyFont="1" applyFill="1" applyAlignment="1">
      <alignment horizontal="center" vertical="center"/>
    </xf>
    <xf numFmtId="0" fontId="3" fillId="0" borderId="0" xfId="66" applyFont="1" applyFill="1" applyAlignment="1">
      <alignment vertical="center"/>
    </xf>
    <xf numFmtId="0" fontId="0" fillId="0" borderId="0" xfId="68" applyFill="1" applyAlignment="1">
      <alignment vertical="center"/>
    </xf>
    <xf numFmtId="0" fontId="6" fillId="0" borderId="0" xfId="66" applyNumberFormat="1" applyFont="1" applyFill="1" applyBorder="1" applyAlignment="1" applyProtection="1">
      <alignment horizontal="left" vertical="center"/>
    </xf>
    <xf numFmtId="0" fontId="7" fillId="0" borderId="0" xfId="67" applyFont="1" applyFill="1" applyAlignment="1">
      <alignment horizontal="center" vertical="center"/>
    </xf>
    <xf numFmtId="31" fontId="7" fillId="0" borderId="1" xfId="67" applyNumberFormat="1" applyFont="1" applyFill="1" applyBorder="1" applyAlignment="1">
      <alignment horizontal="center" vertical="center"/>
    </xf>
    <xf numFmtId="0" fontId="0" fillId="0" borderId="0" xfId="68" applyFont="1" applyFill="1" applyAlignment="1">
      <alignment horizontal="center" vertical="center"/>
    </xf>
    <xf numFmtId="0" fontId="8" fillId="0" borderId="2" xfId="67" applyFont="1" applyFill="1" applyBorder="1" applyAlignment="1">
      <alignment horizontal="center" vertical="center"/>
    </xf>
    <xf numFmtId="0" fontId="8" fillId="0" borderId="3" xfId="70" applyFont="1" applyFill="1" applyBorder="1" applyAlignment="1">
      <alignment horizontal="center" vertical="center" wrapText="1"/>
    </xf>
    <xf numFmtId="0" fontId="8" fillId="0" borderId="2" xfId="70" applyFont="1" applyFill="1" applyBorder="1" applyAlignment="1">
      <alignment horizontal="center" vertical="center" wrapText="1"/>
    </xf>
    <xf numFmtId="0" fontId="1" fillId="0" borderId="0" xfId="66" applyFont="1" applyFill="1" applyAlignment="1">
      <alignment vertical="center"/>
    </xf>
    <xf numFmtId="49" fontId="8" fillId="0" borderId="2" xfId="67" applyNumberFormat="1" applyFont="1" applyFill="1" applyBorder="1" applyAlignment="1">
      <alignment horizontal="left" vertical="center"/>
    </xf>
    <xf numFmtId="176" fontId="8" fillId="0" borderId="2" xfId="71" applyNumberFormat="1" applyFont="1" applyFill="1" applyBorder="1" applyAlignment="1">
      <alignment horizontal="center" vertical="center"/>
    </xf>
    <xf numFmtId="0" fontId="0" fillId="0" borderId="0" xfId="66" applyFont="1" applyFill="1" applyAlignment="1">
      <alignment vertical="center"/>
    </xf>
    <xf numFmtId="49" fontId="9" fillId="0" borderId="2" xfId="67" applyNumberFormat="1" applyFont="1" applyFill="1" applyBorder="1" applyAlignment="1">
      <alignment horizontal="left" vertical="center"/>
    </xf>
    <xf numFmtId="176" fontId="9" fillId="0" borderId="2" xfId="71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vertical="center"/>
    </xf>
    <xf numFmtId="0" fontId="11" fillId="0" borderId="0" xfId="0" applyFont="1" applyFill="1" applyAlignment="1">
      <alignment vertical="center"/>
    </xf>
    <xf numFmtId="0" fontId="11" fillId="0" borderId="0" xfId="0" applyFont="1"/>
    <xf numFmtId="0" fontId="2" fillId="0" borderId="0" xfId="66" applyFont="1" applyFill="1" applyAlignment="1">
      <alignment vertical="center"/>
    </xf>
    <xf numFmtId="0" fontId="11" fillId="0" borderId="0" xfId="68" applyFont="1" applyFill="1" applyAlignment="1">
      <alignment vertical="center"/>
    </xf>
    <xf numFmtId="31" fontId="0" fillId="0" borderId="1" xfId="67" applyNumberFormat="1" applyFont="1" applyFill="1" applyBorder="1" applyAlignment="1">
      <alignment horizontal="right" vertical="center"/>
    </xf>
    <xf numFmtId="31" fontId="11" fillId="0" borderId="1" xfId="67" applyNumberFormat="1" applyFont="1" applyFill="1" applyBorder="1" applyAlignment="1">
      <alignment horizontal="right" vertical="center"/>
    </xf>
    <xf numFmtId="0" fontId="11" fillId="0" borderId="0" xfId="68" applyFont="1" applyFill="1" applyAlignment="1">
      <alignment horizontal="center" vertical="center"/>
    </xf>
    <xf numFmtId="0" fontId="10" fillId="0" borderId="0" xfId="66" applyFont="1" applyFill="1" applyAlignment="1">
      <alignment vertical="center"/>
    </xf>
    <xf numFmtId="0" fontId="8" fillId="0" borderId="2" xfId="67" applyFont="1" applyFill="1" applyBorder="1" applyAlignment="1">
      <alignment horizontal="left" vertical="center"/>
    </xf>
    <xf numFmtId="0" fontId="11" fillId="0" borderId="0" xfId="66" applyFont="1" applyFill="1" applyAlignment="1">
      <alignment vertical="center"/>
    </xf>
    <xf numFmtId="0" fontId="9" fillId="0" borderId="2" xfId="67" applyFont="1" applyFill="1" applyBorder="1" applyAlignment="1">
      <alignment horizontal="left" vertical="center"/>
    </xf>
    <xf numFmtId="176" fontId="2" fillId="0" borderId="2" xfId="71" applyNumberFormat="1" applyFont="1" applyFill="1" applyBorder="1" applyAlignment="1">
      <alignment horizontal="center" vertical="center"/>
    </xf>
    <xf numFmtId="176" fontId="10" fillId="0" borderId="2" xfId="71" applyNumberFormat="1" applyFont="1" applyFill="1" applyBorder="1" applyAlignment="1">
      <alignment horizontal="center" vertical="center"/>
    </xf>
    <xf numFmtId="0" fontId="12" fillId="0" borderId="0" xfId="52" applyFont="1">
      <alignment vertical="center"/>
    </xf>
    <xf numFmtId="0" fontId="13" fillId="0" borderId="0" xfId="52" applyFont="1" applyAlignment="1">
      <alignment horizontal="center" vertical="center"/>
    </xf>
    <xf numFmtId="0" fontId="14" fillId="0" borderId="0" xfId="52" applyFont="1" applyAlignment="1">
      <alignment horizontal="right" vertical="center"/>
    </xf>
    <xf numFmtId="0" fontId="15" fillId="0" borderId="2" xfId="52" applyFont="1" applyBorder="1" applyAlignment="1">
      <alignment horizontal="center" vertical="center" wrapText="1"/>
    </xf>
    <xf numFmtId="0" fontId="16" fillId="0" borderId="2" xfId="52" applyFont="1" applyBorder="1" applyAlignment="1">
      <alignment horizontal="center" vertical="center" wrapText="1"/>
    </xf>
    <xf numFmtId="0" fontId="16" fillId="0" borderId="2" xfId="52" applyFont="1" applyBorder="1" applyAlignment="1">
      <alignment horizontal="left" vertical="center" wrapText="1"/>
    </xf>
    <xf numFmtId="0" fontId="16" fillId="0" borderId="2" xfId="52" applyFont="1" applyBorder="1" applyAlignment="1">
      <alignment horizontal="right" vertical="center" wrapText="1"/>
    </xf>
    <xf numFmtId="0" fontId="15" fillId="0" borderId="2" xfId="52" applyFont="1" applyBorder="1" applyAlignment="1">
      <alignment horizontal="left" vertical="center" wrapText="1"/>
    </xf>
    <xf numFmtId="0" fontId="12" fillId="0" borderId="0" xfId="52" applyFont="1" applyAlignment="1">
      <alignment horizontal="center" vertical="center"/>
    </xf>
    <xf numFmtId="0" fontId="17" fillId="0" borderId="0" xfId="52" applyFont="1" applyAlignment="1">
      <alignment horizontal="center" vertical="center"/>
    </xf>
    <xf numFmtId="0" fontId="16" fillId="0" borderId="0" xfId="52" applyFont="1" applyAlignment="1">
      <alignment horizontal="center" vertical="center"/>
    </xf>
    <xf numFmtId="0" fontId="16" fillId="0" borderId="2" xfId="52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vertical="center"/>
    </xf>
    <xf numFmtId="0" fontId="12" fillId="0" borderId="0" xfId="0" applyFont="1" applyFill="1" applyAlignment="1">
      <alignment horizontal="right" vertical="center"/>
    </xf>
    <xf numFmtId="0" fontId="19" fillId="0" borderId="2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20" fillId="0" borderId="0" xfId="0" applyFont="1" applyFill="1" applyBorder="1" applyAlignment="1"/>
    <xf numFmtId="2" fontId="17" fillId="0" borderId="0" xfId="0" applyNumberFormat="1" applyFont="1" applyFill="1" applyBorder="1" applyAlignment="1" applyProtection="1">
      <alignment horizontal="center" vertical="center"/>
    </xf>
    <xf numFmtId="2" fontId="21" fillId="0" borderId="0" xfId="0" applyNumberFormat="1" applyFont="1" applyFill="1" applyBorder="1" applyAlignment="1" applyProtection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31" fontId="9" fillId="0" borderId="0" xfId="0" applyNumberFormat="1" applyFont="1" applyFill="1" applyBorder="1" applyAlignment="1" applyProtection="1">
      <alignment horizontal="left"/>
    </xf>
    <xf numFmtId="2" fontId="9" fillId="0" borderId="0" xfId="0" applyNumberFormat="1" applyFont="1" applyFill="1" applyBorder="1" applyAlignment="1"/>
    <xf numFmtId="2" fontId="9" fillId="0" borderId="0" xfId="0" applyNumberFormat="1" applyFont="1" applyFill="1" applyBorder="1" applyAlignment="1" applyProtection="1">
      <alignment horizontal="center" vertical="center"/>
    </xf>
    <xf numFmtId="0" fontId="22" fillId="0" borderId="0" xfId="0" applyFont="1" applyFill="1" applyBorder="1" applyAlignment="1">
      <alignment vertical="center"/>
    </xf>
    <xf numFmtId="2" fontId="8" fillId="0" borderId="2" xfId="0" applyNumberFormat="1" applyFont="1" applyFill="1" applyBorder="1" applyAlignment="1" applyProtection="1">
      <alignment horizontal="center" vertical="center" wrapText="1"/>
    </xf>
    <xf numFmtId="49" fontId="9" fillId="0" borderId="2" xfId="0" applyNumberFormat="1" applyFont="1" applyFill="1" applyBorder="1" applyAlignment="1" applyProtection="1">
      <alignment horizontal="left" vertical="center" wrapText="1" indent="3"/>
    </xf>
    <xf numFmtId="0" fontId="9" fillId="0" borderId="2" xfId="0" applyFont="1" applyFill="1" applyBorder="1" applyAlignment="1">
      <alignment horizontal="center"/>
    </xf>
    <xf numFmtId="10" fontId="9" fillId="0" borderId="2" xfId="3" applyNumberFormat="1" applyFont="1" applyFill="1" applyBorder="1" applyAlignment="1">
      <alignment horizontal="center" vertical="center" wrapText="1"/>
    </xf>
    <xf numFmtId="2" fontId="22" fillId="0" borderId="0" xfId="0" applyNumberFormat="1" applyFont="1" applyFill="1" applyBorder="1" applyAlignment="1">
      <alignment vertical="center"/>
    </xf>
    <xf numFmtId="0" fontId="23" fillId="0" borderId="0" xfId="0" applyFont="1" applyFill="1" applyBorder="1" applyAlignment="1"/>
    <xf numFmtId="49" fontId="4" fillId="0" borderId="0" xfId="54" applyNumberFormat="1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vertical="center"/>
    </xf>
    <xf numFmtId="49" fontId="24" fillId="0" borderId="0" xfId="54" applyNumberFormat="1" applyFont="1" applyFill="1" applyBorder="1" applyAlignment="1"/>
    <xf numFmtId="0" fontId="24" fillId="0" borderId="0" xfId="54" applyFont="1" applyFill="1" applyBorder="1" applyAlignment="1">
      <alignment horizontal="center"/>
    </xf>
    <xf numFmtId="49" fontId="25" fillId="0" borderId="4" xfId="54" applyNumberFormat="1" applyFont="1" applyFill="1" applyBorder="1" applyAlignment="1">
      <alignment horizontal="center" vertical="center"/>
    </xf>
    <xf numFmtId="0" fontId="25" fillId="0" borderId="2" xfId="0" applyFont="1" applyFill="1" applyBorder="1" applyAlignment="1">
      <alignment horizontal="center" vertical="center" wrapText="1"/>
    </xf>
    <xf numFmtId="2" fontId="25" fillId="0" borderId="2" xfId="0" applyNumberFormat="1" applyFont="1" applyFill="1" applyBorder="1" applyAlignment="1" applyProtection="1">
      <alignment horizontal="center" vertical="center" wrapText="1"/>
    </xf>
    <xf numFmtId="0" fontId="24" fillId="0" borderId="2" xfId="50" applyNumberFormat="1" applyFont="1" applyFill="1" applyBorder="1" applyAlignment="1" applyProtection="1">
      <alignment horizontal="left" vertical="center" wrapText="1"/>
    </xf>
    <xf numFmtId="176" fontId="24" fillId="0" borderId="2" xfId="54" applyNumberFormat="1" applyFont="1" applyFill="1" applyBorder="1" applyAlignment="1">
      <alignment horizontal="center" vertical="center" wrapText="1"/>
    </xf>
    <xf numFmtId="176" fontId="24" fillId="0" borderId="2" xfId="54" applyNumberFormat="1" applyFont="1" applyFill="1" applyBorder="1" applyAlignment="1" applyProtection="1">
      <alignment horizontal="center" vertical="center"/>
    </xf>
    <xf numFmtId="10" fontId="24" fillId="0" borderId="2" xfId="3" applyNumberFormat="1" applyFont="1" applyFill="1" applyBorder="1" applyAlignment="1">
      <alignment horizontal="center" vertical="center" wrapText="1"/>
    </xf>
    <xf numFmtId="0" fontId="26" fillId="0" borderId="2" xfId="57" applyFont="1" applyBorder="1" applyAlignment="1">
      <alignment vertical="center" wrapText="1"/>
    </xf>
    <xf numFmtId="49" fontId="24" fillId="0" borderId="3" xfId="54" applyNumberFormat="1" applyFont="1" applyFill="1" applyBorder="1" applyAlignment="1" applyProtection="1">
      <alignment horizontal="left" vertical="center"/>
    </xf>
    <xf numFmtId="49" fontId="25" fillId="0" borderId="3" xfId="54" applyNumberFormat="1" applyFont="1" applyFill="1" applyBorder="1" applyAlignment="1" applyProtection="1">
      <alignment horizontal="center" vertical="center"/>
    </xf>
    <xf numFmtId="177" fontId="25" fillId="0" borderId="2" xfId="54" applyNumberFormat="1" applyFont="1" applyFill="1" applyBorder="1" applyAlignment="1" applyProtection="1">
      <alignment horizontal="center" vertical="center" wrapText="1"/>
    </xf>
    <xf numFmtId="0" fontId="11" fillId="0" borderId="0" xfId="57" applyFont="1">
      <alignment vertical="center"/>
    </xf>
    <xf numFmtId="0" fontId="11" fillId="0" borderId="0" xfId="57" applyFont="1" applyFill="1">
      <alignment vertical="center"/>
    </xf>
    <xf numFmtId="0" fontId="11" fillId="0" borderId="0" xfId="57" applyFont="1" applyFill="1" applyAlignment="1">
      <alignment horizontal="center" vertical="center"/>
    </xf>
    <xf numFmtId="0" fontId="5" fillId="0" borderId="0" xfId="57" applyFont="1" applyAlignment="1">
      <alignment horizontal="center" vertical="center"/>
    </xf>
    <xf numFmtId="0" fontId="5" fillId="0" borderId="0" xfId="57" applyFont="1" applyFill="1" applyAlignment="1">
      <alignment horizontal="center" vertical="center"/>
    </xf>
    <xf numFmtId="0" fontId="27" fillId="0" borderId="0" xfId="57" applyFont="1" applyFill="1" applyAlignment="1">
      <alignment horizontal="center" vertical="center"/>
    </xf>
    <xf numFmtId="0" fontId="15" fillId="0" borderId="2" xfId="57" applyFont="1" applyBorder="1" applyAlignment="1">
      <alignment horizontal="center" vertical="center"/>
    </xf>
    <xf numFmtId="0" fontId="28" fillId="0" borderId="2" xfId="57" applyFont="1" applyFill="1" applyBorder="1" applyAlignment="1">
      <alignment horizontal="center" vertical="center"/>
    </xf>
    <xf numFmtId="0" fontId="15" fillId="0" borderId="2" xfId="57" applyFont="1" applyFill="1" applyBorder="1" applyAlignment="1">
      <alignment horizontal="center" vertical="center" wrapText="1"/>
    </xf>
    <xf numFmtId="0" fontId="28" fillId="0" borderId="2" xfId="57" applyFont="1" applyBorder="1" applyAlignment="1">
      <alignment horizontal="center" vertical="center"/>
    </xf>
    <xf numFmtId="0" fontId="16" fillId="0" borderId="2" xfId="57" applyFont="1" applyFill="1" applyBorder="1" applyAlignment="1">
      <alignment horizontal="center" vertical="center" wrapText="1"/>
    </xf>
    <xf numFmtId="0" fontId="2" fillId="0" borderId="2" xfId="57" applyFont="1" applyBorder="1" applyAlignment="1">
      <alignment vertical="center" wrapText="1"/>
    </xf>
    <xf numFmtId="0" fontId="2" fillId="0" borderId="2" xfId="57" applyFont="1" applyFill="1" applyBorder="1" applyAlignment="1">
      <alignment horizontal="center" vertical="center" wrapText="1"/>
    </xf>
    <xf numFmtId="0" fontId="2" fillId="0" borderId="2" xfId="57" applyFont="1" applyFill="1" applyBorder="1" applyAlignment="1">
      <alignment horizontal="center" vertical="center"/>
    </xf>
    <xf numFmtId="0" fontId="29" fillId="0" borderId="2" xfId="57" applyFont="1" applyBorder="1" applyAlignment="1">
      <alignment vertical="center" wrapText="1"/>
    </xf>
    <xf numFmtId="0" fontId="0" fillId="0" borderId="0" xfId="57">
      <alignment vertical="center"/>
    </xf>
    <xf numFmtId="0" fontId="0" fillId="0" borderId="0" xfId="57" applyAlignment="1">
      <alignment horizontal="center" vertical="center"/>
    </xf>
    <xf numFmtId="0" fontId="11" fillId="0" borderId="0" xfId="57" applyFont="1" applyAlignment="1">
      <alignment horizontal="center" vertical="center"/>
    </xf>
    <xf numFmtId="0" fontId="27" fillId="0" borderId="0" xfId="57" applyFont="1" applyAlignment="1">
      <alignment horizontal="center" vertical="center"/>
    </xf>
    <xf numFmtId="0" fontId="15" fillId="0" borderId="2" xfId="57" applyFont="1" applyBorder="1" applyAlignment="1">
      <alignment horizontal="center" vertical="center" wrapText="1"/>
    </xf>
    <xf numFmtId="0" fontId="2" fillId="0" borderId="2" xfId="57" applyFont="1" applyBorder="1" applyAlignment="1">
      <alignment horizontal="center" vertical="center" wrapText="1"/>
    </xf>
    <xf numFmtId="0" fontId="30" fillId="0" borderId="5" xfId="57" applyFont="1" applyBorder="1" applyAlignment="1">
      <alignment horizontal="left" vertical="center" wrapText="1"/>
    </xf>
    <xf numFmtId="0" fontId="11" fillId="0" borderId="0" xfId="0" applyFont="1" applyFill="1" applyBorder="1" applyAlignment="1"/>
    <xf numFmtId="0" fontId="31" fillId="0" borderId="0" xfId="0" applyFont="1" applyFill="1" applyBorder="1" applyAlignment="1">
      <alignment horizontal="center"/>
    </xf>
    <xf numFmtId="0" fontId="32" fillId="0" borderId="0" xfId="0" applyFont="1" applyFill="1" applyBorder="1" applyAlignment="1">
      <alignment horizontal="center"/>
    </xf>
    <xf numFmtId="0" fontId="7" fillId="0" borderId="0" xfId="0" applyFont="1" applyFill="1" applyBorder="1" applyAlignment="1"/>
    <xf numFmtId="0" fontId="7" fillId="0" borderId="0" xfId="0" applyFont="1" applyFill="1" applyAlignment="1"/>
    <xf numFmtId="0" fontId="7" fillId="0" borderId="0" xfId="0" applyFont="1" applyFill="1" applyBorder="1" applyAlignment="1">
      <alignment horizontal="right"/>
    </xf>
    <xf numFmtId="0" fontId="33" fillId="0" borderId="2" xfId="0" applyFont="1" applyFill="1" applyBorder="1" applyAlignment="1">
      <alignment horizontal="center" vertical="center"/>
    </xf>
    <xf numFmtId="0" fontId="33" fillId="0" borderId="2" xfId="0" applyFont="1" applyFill="1" applyBorder="1" applyAlignment="1">
      <alignment horizontal="center" vertical="center" wrapText="1"/>
    </xf>
    <xf numFmtId="0" fontId="11" fillId="0" borderId="0" xfId="0" applyFont="1" applyAlignment="1">
      <alignment wrapText="1"/>
    </xf>
    <xf numFmtId="0" fontId="7" fillId="0" borderId="2" xfId="0" applyFont="1" applyFill="1" applyBorder="1" applyAlignment="1">
      <alignment horizontal="center" vertical="center"/>
    </xf>
    <xf numFmtId="176" fontId="7" fillId="0" borderId="2" xfId="0" applyNumberFormat="1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34" fillId="0" borderId="2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/>
    <xf numFmtId="0" fontId="35" fillId="0" borderId="0" xfId="0" applyFont="1" applyFill="1" applyBorder="1" applyAlignment="1">
      <alignment horizontal="center"/>
    </xf>
    <xf numFmtId="0" fontId="36" fillId="0" borderId="0" xfId="0" applyFont="1" applyFill="1" applyBorder="1" applyAlignment="1">
      <alignment wrapText="1"/>
    </xf>
    <xf numFmtId="0" fontId="7" fillId="0" borderId="0" xfId="0" applyFont="1" applyFill="1" applyBorder="1" applyAlignment="1">
      <alignment horizontal="left" vertical="center" wrapText="1"/>
    </xf>
    <xf numFmtId="0" fontId="12" fillId="0" borderId="0" xfId="0" applyFont="1"/>
    <xf numFmtId="0" fontId="8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0" xfId="0" applyFont="1" applyBorder="1"/>
    <xf numFmtId="0" fontId="11" fillId="0" borderId="0" xfId="0" applyFont="1" applyAlignment="1">
      <alignment horizontal="center"/>
    </xf>
    <xf numFmtId="0" fontId="11" fillId="0" borderId="0" xfId="0" applyFont="1" applyFill="1" applyAlignment="1">
      <alignment horizontal="center"/>
    </xf>
    <xf numFmtId="10" fontId="11" fillId="0" borderId="0" xfId="0" applyNumberFormat="1" applyFont="1" applyAlignment="1">
      <alignment horizontal="center"/>
    </xf>
    <xf numFmtId="0" fontId="37" fillId="0" borderId="0" xfId="0" applyFont="1" applyFill="1" applyBorder="1" applyAlignment="1"/>
    <xf numFmtId="0" fontId="38" fillId="0" borderId="0" xfId="0" applyFont="1" applyBorder="1" applyAlignment="1">
      <alignment horizontal="center" vertical="center"/>
    </xf>
    <xf numFmtId="0" fontId="38" fillId="0" borderId="0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178" fontId="8" fillId="0" borderId="2" xfId="51" applyNumberFormat="1" applyFont="1" applyFill="1" applyBorder="1" applyAlignment="1">
      <alignment horizontal="center" vertical="center" wrapText="1"/>
    </xf>
    <xf numFmtId="10" fontId="25" fillId="0" borderId="2" xfId="51" applyNumberFormat="1" applyFont="1" applyFill="1" applyBorder="1" applyAlignment="1">
      <alignment horizontal="center" vertical="center" wrapText="1"/>
    </xf>
    <xf numFmtId="176" fontId="9" fillId="0" borderId="2" xfId="0" applyNumberFormat="1" applyFont="1" applyBorder="1" applyAlignment="1">
      <alignment horizontal="center" vertical="center"/>
    </xf>
    <xf numFmtId="176" fontId="9" fillId="0" borderId="2" xfId="0" applyNumberFormat="1" applyFont="1" applyFill="1" applyBorder="1" applyAlignment="1">
      <alignment horizontal="center" vertical="center"/>
    </xf>
    <xf numFmtId="10" fontId="9" fillId="0" borderId="2" xfId="0" applyNumberFormat="1" applyFont="1" applyBorder="1" applyAlignment="1">
      <alignment horizontal="center" vertical="center"/>
    </xf>
    <xf numFmtId="0" fontId="10" fillId="0" borderId="2" xfId="0" applyFont="1" applyFill="1" applyBorder="1" applyAlignment="1">
      <alignment vertical="center"/>
    </xf>
    <xf numFmtId="176" fontId="8" fillId="0" borderId="2" xfId="65" applyNumberFormat="1" applyFont="1" applyFill="1" applyBorder="1" applyAlignment="1" applyProtection="1">
      <alignment horizontal="center" vertical="center"/>
    </xf>
    <xf numFmtId="1" fontId="9" fillId="0" borderId="2" xfId="0" applyNumberFormat="1" applyFont="1" applyFill="1" applyBorder="1" applyAlignment="1" applyProtection="1">
      <alignment vertical="center"/>
      <protection locked="0"/>
    </xf>
    <xf numFmtId="176" fontId="11" fillId="0" borderId="2" xfId="0" applyNumberFormat="1" applyFont="1" applyFill="1" applyBorder="1" applyAlignment="1" applyProtection="1">
      <alignment horizontal="center" vertical="center"/>
    </xf>
    <xf numFmtId="0" fontId="8" fillId="0" borderId="2" xfId="0" applyFont="1" applyFill="1" applyBorder="1" applyAlignment="1">
      <alignment vertical="center"/>
    </xf>
    <xf numFmtId="0" fontId="10" fillId="0" borderId="2" xfId="0" applyFont="1" applyBorder="1" applyAlignment="1">
      <alignment horizontal="center" vertical="center"/>
    </xf>
    <xf numFmtId="176" fontId="9" fillId="0" borderId="2" xfId="65" applyNumberFormat="1" applyFont="1" applyFill="1" applyBorder="1" applyAlignment="1" applyProtection="1">
      <alignment horizontal="center" vertic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/>
    <xf numFmtId="0" fontId="12" fillId="0" borderId="0" xfId="0" applyFont="1" applyFill="1" applyBorder="1" applyAlignment="1"/>
    <xf numFmtId="0" fontId="37" fillId="0" borderId="0" xfId="0" applyFont="1" applyFill="1" applyBorder="1" applyAlignment="1">
      <alignment horizontal="center"/>
    </xf>
    <xf numFmtId="0" fontId="0" fillId="0" borderId="0" xfId="53" applyFill="1">
      <alignment vertical="center"/>
    </xf>
    <xf numFmtId="0" fontId="1" fillId="0" borderId="0" xfId="53" applyFont="1" applyFill="1">
      <alignment vertical="center"/>
    </xf>
    <xf numFmtId="0" fontId="12" fillId="0" borderId="0" xfId="53" applyFont="1" applyFill="1">
      <alignment vertical="center"/>
    </xf>
    <xf numFmtId="0" fontId="12" fillId="0" borderId="0" xfId="53" applyFont="1" applyFill="1" applyAlignment="1">
      <alignment horizontal="center" vertical="center"/>
    </xf>
    <xf numFmtId="0" fontId="0" fillId="0" borderId="0" xfId="0" applyFill="1"/>
    <xf numFmtId="0" fontId="4" fillId="0" borderId="0" xfId="53" applyFont="1" applyFill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0" fontId="39" fillId="0" borderId="2" xfId="53" applyFont="1" applyFill="1" applyBorder="1" applyAlignment="1">
      <alignment horizontal="center" vertical="center"/>
    </xf>
    <xf numFmtId="0" fontId="39" fillId="0" borderId="2" xfId="0" applyNumberFormat="1" applyFont="1" applyFill="1" applyBorder="1" applyAlignment="1">
      <alignment horizontal="center" vertical="center" wrapText="1"/>
    </xf>
    <xf numFmtId="0" fontId="39" fillId="0" borderId="2" xfId="53" applyFont="1" applyFill="1" applyBorder="1" applyAlignment="1">
      <alignment horizontal="center" vertical="center" wrapText="1"/>
    </xf>
    <xf numFmtId="49" fontId="19" fillId="0" borderId="2" xfId="53" applyNumberFormat="1" applyFont="1" applyFill="1" applyBorder="1" applyAlignment="1">
      <alignment horizontal="center" vertical="center"/>
    </xf>
    <xf numFmtId="0" fontId="40" fillId="0" borderId="2" xfId="0" applyNumberFormat="1" applyFont="1" applyFill="1" applyBorder="1" applyAlignment="1">
      <alignment horizontal="left" vertical="center"/>
    </xf>
    <xf numFmtId="49" fontId="12" fillId="0" borderId="2" xfId="53" applyNumberFormat="1" applyFont="1" applyFill="1" applyBorder="1" applyAlignment="1">
      <alignment horizontal="center" vertical="center"/>
    </xf>
    <xf numFmtId="0" fontId="40" fillId="0" borderId="2" xfId="0" applyNumberFormat="1" applyFont="1" applyFill="1" applyBorder="1" applyAlignment="1">
      <alignment horizontal="left" vertical="center" indent="1"/>
    </xf>
    <xf numFmtId="0" fontId="12" fillId="0" borderId="2" xfId="53" applyNumberFormat="1" applyFont="1" applyFill="1" applyBorder="1" applyAlignment="1">
      <alignment horizontal="center" vertical="center"/>
    </xf>
    <xf numFmtId="0" fontId="40" fillId="0" borderId="3" xfId="0" applyNumberFormat="1" applyFont="1" applyFill="1" applyBorder="1" applyAlignment="1">
      <alignment horizontal="left" vertical="center" indent="1"/>
    </xf>
    <xf numFmtId="0" fontId="0" fillId="0" borderId="2" xfId="53" applyFill="1" applyBorder="1" applyAlignment="1">
      <alignment horizontal="center" vertical="center"/>
    </xf>
    <xf numFmtId="0" fontId="0" fillId="0" borderId="2" xfId="53" applyFont="1" applyFill="1" applyBorder="1" applyAlignment="1">
      <alignment horizontal="center" vertical="center"/>
    </xf>
    <xf numFmtId="0" fontId="0" fillId="0" borderId="0" xfId="53" applyFont="1" applyFill="1">
      <alignment vertical="center"/>
    </xf>
    <xf numFmtId="0" fontId="19" fillId="0" borderId="0" xfId="53" applyFont="1" applyFill="1">
      <alignment vertical="center"/>
    </xf>
    <xf numFmtId="0" fontId="19" fillId="0" borderId="0" xfId="53" applyFont="1" applyFill="1" applyAlignment="1">
      <alignment horizontal="center" vertical="center"/>
    </xf>
    <xf numFmtId="176" fontId="0" fillId="0" borderId="0" xfId="0" applyNumberFormat="1" applyFont="1" applyFill="1" applyBorder="1" applyAlignment="1"/>
    <xf numFmtId="0" fontId="0" fillId="0" borderId="0" xfId="0" applyFont="1" applyFill="1" applyBorder="1" applyAlignment="1"/>
    <xf numFmtId="179" fontId="11" fillId="0" borderId="0" xfId="0" applyNumberFormat="1" applyFont="1" applyFill="1" applyBorder="1" applyAlignment="1">
      <alignment horizontal="center"/>
    </xf>
    <xf numFmtId="0" fontId="41" fillId="0" borderId="0" xfId="0" applyNumberFormat="1" applyFont="1" applyFill="1" applyBorder="1" applyAlignment="1" applyProtection="1">
      <alignment horizontal="center" vertical="center"/>
    </xf>
    <xf numFmtId="0" fontId="21" fillId="0" borderId="0" xfId="0" applyNumberFormat="1" applyFont="1" applyFill="1" applyBorder="1" applyAlignment="1" applyProtection="1">
      <alignment horizontal="center" vertical="center"/>
    </xf>
    <xf numFmtId="179" fontId="21" fillId="0" borderId="0" xfId="0" applyNumberFormat="1" applyFont="1" applyFill="1" applyBorder="1" applyAlignment="1" applyProtection="1">
      <alignment horizontal="center" vertical="center"/>
    </xf>
    <xf numFmtId="176" fontId="3" fillId="0" borderId="0" xfId="0" applyNumberFormat="1" applyFont="1" applyFill="1" applyBorder="1" applyAlignment="1" applyProtection="1">
      <alignment horizontal="right" vertical="center"/>
    </xf>
    <xf numFmtId="0" fontId="3" fillId="0" borderId="0" xfId="0" applyNumberFormat="1" applyFont="1" applyFill="1" applyBorder="1" applyAlignment="1" applyProtection="1">
      <alignment horizontal="right" vertical="center"/>
    </xf>
    <xf numFmtId="0" fontId="2" fillId="0" borderId="0" xfId="0" applyNumberFormat="1" applyFont="1" applyFill="1" applyBorder="1" applyAlignment="1" applyProtection="1">
      <alignment horizontal="right" vertical="center"/>
    </xf>
    <xf numFmtId="179" fontId="2" fillId="0" borderId="0" xfId="0" applyNumberFormat="1" applyFont="1" applyFill="1" applyBorder="1" applyAlignment="1" applyProtection="1">
      <alignment horizontal="center" vertical="center"/>
    </xf>
    <xf numFmtId="176" fontId="42" fillId="0" borderId="4" xfId="74" applyNumberFormat="1" applyFont="1" applyFill="1" applyBorder="1" applyAlignment="1" applyProtection="1">
      <alignment horizontal="center" vertical="center" wrapText="1"/>
      <protection locked="0"/>
    </xf>
    <xf numFmtId="0" fontId="3" fillId="0" borderId="9" xfId="0" applyNumberFormat="1" applyFont="1" applyFill="1" applyBorder="1" applyAlignment="1" applyProtection="1">
      <alignment horizontal="center" vertical="center"/>
    </xf>
    <xf numFmtId="0" fontId="11" fillId="0" borderId="2" xfId="74" applyFont="1" applyFill="1" applyBorder="1" applyAlignment="1" applyProtection="1">
      <alignment horizontal="center" vertical="center"/>
      <protection locked="0"/>
    </xf>
    <xf numFmtId="179" fontId="11" fillId="0" borderId="2" xfId="74" applyNumberFormat="1" applyFont="1" applyFill="1" applyBorder="1" applyAlignment="1" applyProtection="1">
      <alignment horizontal="center" vertical="center" wrapText="1"/>
      <protection locked="0"/>
    </xf>
    <xf numFmtId="176" fontId="42" fillId="0" borderId="10" xfId="74" applyNumberFormat="1" applyFont="1" applyFill="1" applyBorder="1" applyAlignment="1" applyProtection="1">
      <alignment horizontal="center" vertical="center" wrapText="1"/>
      <protection locked="0"/>
    </xf>
    <xf numFmtId="0" fontId="3" fillId="0" borderId="11" xfId="0" applyNumberFormat="1" applyFont="1" applyFill="1" applyBorder="1" applyAlignment="1" applyProtection="1">
      <alignment horizontal="center" vertical="center"/>
    </xf>
    <xf numFmtId="0" fontId="28" fillId="0" borderId="2" xfId="0" applyNumberFormat="1" applyFont="1" applyFill="1" applyBorder="1" applyAlignment="1" applyProtection="1">
      <alignment horizontal="left" vertical="center"/>
    </xf>
    <xf numFmtId="179" fontId="28" fillId="0" borderId="2" xfId="0" applyNumberFormat="1" applyFont="1" applyFill="1" applyBorder="1" applyAlignment="1" applyProtection="1">
      <alignment horizontal="center" vertical="center"/>
    </xf>
    <xf numFmtId="176" fontId="1" fillId="0" borderId="2" xfId="74" applyNumberFormat="1" applyFont="1" applyFill="1" applyBorder="1" applyAlignment="1" applyProtection="1">
      <alignment horizontal="center" vertical="center"/>
      <protection locked="0"/>
    </xf>
    <xf numFmtId="0" fontId="3" fillId="0" borderId="2" xfId="0" applyNumberFormat="1" applyFont="1" applyFill="1" applyBorder="1" applyAlignment="1" applyProtection="1">
      <alignment horizontal="left" vertical="center"/>
    </xf>
    <xf numFmtId="176" fontId="43" fillId="0" borderId="2" xfId="74" applyNumberFormat="1" applyFont="1" applyFill="1" applyBorder="1" applyAlignment="1" applyProtection="1">
      <alignment horizontal="center" vertical="center"/>
    </xf>
    <xf numFmtId="176" fontId="3" fillId="0" borderId="2" xfId="0" applyNumberFormat="1" applyFont="1" applyFill="1" applyBorder="1" applyAlignment="1" applyProtection="1">
      <alignment horizontal="center" vertical="center" wrapText="1"/>
    </xf>
    <xf numFmtId="0" fontId="2" fillId="0" borderId="2" xfId="0" applyNumberFormat="1" applyFont="1" applyFill="1" applyBorder="1" applyAlignment="1" applyProtection="1">
      <alignment horizontal="left" vertical="center"/>
    </xf>
    <xf numFmtId="179" fontId="2" fillId="0" borderId="2" xfId="0" applyNumberFormat="1" applyFont="1" applyFill="1" applyBorder="1" applyAlignment="1" applyProtection="1">
      <alignment horizontal="center" vertical="center"/>
    </xf>
    <xf numFmtId="179" fontId="2" fillId="0" borderId="6" xfId="0" applyNumberFormat="1" applyFont="1" applyFill="1" applyBorder="1" applyAlignment="1" applyProtection="1">
      <alignment horizontal="center" vertical="center"/>
    </xf>
    <xf numFmtId="0" fontId="3" fillId="0" borderId="3" xfId="0" applyNumberFormat="1" applyFont="1" applyFill="1" applyBorder="1" applyAlignment="1" applyProtection="1">
      <alignment horizontal="left" vertical="center"/>
    </xf>
    <xf numFmtId="179" fontId="3" fillId="0" borderId="2" xfId="0" applyNumberFormat="1" applyFont="1" applyFill="1" applyBorder="1" applyAlignment="1" applyProtection="1">
      <alignment horizontal="right" vertical="center"/>
    </xf>
    <xf numFmtId="179" fontId="2" fillId="0" borderId="8" xfId="0" applyNumberFormat="1" applyFont="1" applyFill="1" applyBorder="1" applyAlignment="1" applyProtection="1">
      <alignment horizontal="center" vertical="center"/>
    </xf>
    <xf numFmtId="179" fontId="11" fillId="0" borderId="2" xfId="0" applyNumberFormat="1" applyFont="1" applyFill="1" applyBorder="1" applyAlignment="1">
      <alignment horizontal="center"/>
    </xf>
    <xf numFmtId="0" fontId="44" fillId="0" borderId="2" xfId="0" applyNumberFormat="1" applyFont="1" applyFill="1" applyBorder="1" applyAlignment="1" applyProtection="1">
      <alignment horizontal="left" vertical="center"/>
    </xf>
    <xf numFmtId="0" fontId="11" fillId="0" borderId="0" xfId="0" applyFont="1" applyFill="1" applyBorder="1" applyAlignment="1">
      <alignment horizontal="center"/>
    </xf>
    <xf numFmtId="0" fontId="28" fillId="0" borderId="2" xfId="0" applyNumberFormat="1" applyFont="1" applyFill="1" applyBorder="1" applyAlignment="1" applyProtection="1">
      <alignment vertical="center"/>
    </xf>
    <xf numFmtId="0" fontId="2" fillId="0" borderId="2" xfId="0" applyNumberFormat="1" applyFont="1" applyFill="1" applyBorder="1" applyAlignment="1" applyProtection="1">
      <alignment vertical="center"/>
    </xf>
    <xf numFmtId="0" fontId="3" fillId="0" borderId="2" xfId="0" applyNumberFormat="1" applyFont="1" applyFill="1" applyBorder="1" applyAlignment="1" applyProtection="1">
      <alignment vertical="center"/>
    </xf>
    <xf numFmtId="179" fontId="44" fillId="0" borderId="2" xfId="0" applyNumberFormat="1" applyFont="1" applyFill="1" applyBorder="1" applyAlignment="1" applyProtection="1">
      <alignment horizontal="right" vertical="center"/>
    </xf>
    <xf numFmtId="179" fontId="28" fillId="0" borderId="6" xfId="0" applyNumberFormat="1" applyFont="1" applyFill="1" applyBorder="1" applyAlignment="1" applyProtection="1">
      <alignment horizontal="center" vertical="center"/>
    </xf>
    <xf numFmtId="0" fontId="10" fillId="0" borderId="2" xfId="0" applyFont="1" applyFill="1" applyBorder="1" applyAlignment="1"/>
    <xf numFmtId="179" fontId="28" fillId="0" borderId="2" xfId="0" applyNumberFormat="1" applyFont="1" applyFill="1" applyBorder="1" applyAlignment="1">
      <alignment horizontal="center"/>
    </xf>
    <xf numFmtId="179" fontId="0" fillId="0" borderId="0" xfId="0" applyNumberFormat="1" applyFont="1" applyFill="1" applyBorder="1" applyAlignment="1"/>
    <xf numFmtId="0" fontId="1" fillId="0" borderId="2" xfId="0" applyFont="1" applyFill="1" applyBorder="1" applyAlignment="1"/>
    <xf numFmtId="179" fontId="10" fillId="0" borderId="2" xfId="0" applyNumberFormat="1" applyFont="1" applyFill="1" applyBorder="1" applyAlignment="1">
      <alignment horizontal="center"/>
    </xf>
    <xf numFmtId="0" fontId="10" fillId="0" borderId="2" xfId="0" applyFont="1" applyFill="1" applyBorder="1" applyAlignment="1">
      <alignment horizontal="center"/>
    </xf>
    <xf numFmtId="176" fontId="8" fillId="0" borderId="2" xfId="0" applyNumberFormat="1" applyFont="1" applyFill="1" applyBorder="1" applyAlignment="1">
      <alignment horizontal="center"/>
    </xf>
    <xf numFmtId="0" fontId="2" fillId="0" borderId="0" xfId="0" applyFont="1" applyFill="1"/>
    <xf numFmtId="0" fontId="2" fillId="0" borderId="0" xfId="0" applyFont="1" applyFill="1" applyAlignment="1">
      <alignment horizontal="center"/>
    </xf>
    <xf numFmtId="176" fontId="2" fillId="0" borderId="0" xfId="0" applyNumberFormat="1" applyFont="1" applyFill="1" applyAlignment="1">
      <alignment horizontal="center"/>
    </xf>
    <xf numFmtId="10" fontId="2" fillId="0" borderId="0" xfId="0" applyNumberFormat="1" applyFont="1" applyFill="1" applyAlignment="1">
      <alignment horizontal="center"/>
    </xf>
    <xf numFmtId="0" fontId="41" fillId="0" borderId="0" xfId="0" applyNumberFormat="1" applyFont="1" applyFill="1" applyAlignment="1" applyProtection="1">
      <alignment vertical="center"/>
    </xf>
    <xf numFmtId="0" fontId="5" fillId="0" borderId="0" xfId="0" applyNumberFormat="1" applyFont="1" applyFill="1" applyAlignment="1" applyProtection="1">
      <alignment horizontal="center" vertical="center"/>
    </xf>
    <xf numFmtId="176" fontId="5" fillId="0" borderId="0" xfId="0" applyNumberFormat="1" applyFont="1" applyFill="1" applyAlignment="1" applyProtection="1">
      <alignment horizontal="center" vertical="center"/>
    </xf>
    <xf numFmtId="0" fontId="3" fillId="0" borderId="0" xfId="0" applyNumberFormat="1" applyFont="1" applyFill="1" applyAlignment="1" applyProtection="1">
      <alignment horizontal="right" vertical="center"/>
    </xf>
    <xf numFmtId="0" fontId="2" fillId="0" borderId="0" xfId="0" applyNumberFormat="1" applyFont="1" applyFill="1" applyAlignment="1" applyProtection="1">
      <alignment horizontal="right" vertical="center"/>
    </xf>
    <xf numFmtId="0" fontId="2" fillId="0" borderId="0" xfId="0" applyNumberFormat="1" applyFont="1" applyFill="1" applyAlignment="1" applyProtection="1">
      <alignment horizontal="center" vertical="center"/>
    </xf>
    <xf numFmtId="176" fontId="2" fillId="0" borderId="0" xfId="0" applyNumberFormat="1" applyFont="1" applyFill="1" applyAlignment="1" applyProtection="1">
      <alignment horizontal="center" vertical="center"/>
    </xf>
    <xf numFmtId="10" fontId="2" fillId="0" borderId="0" xfId="0" applyNumberFormat="1" applyFont="1" applyFill="1" applyAlignment="1" applyProtection="1">
      <alignment horizontal="center" vertical="center"/>
    </xf>
    <xf numFmtId="10" fontId="16" fillId="0" borderId="0" xfId="0" applyNumberFormat="1" applyFont="1" applyFill="1" applyAlignment="1" applyProtection="1">
      <alignment horizontal="center" vertical="center"/>
    </xf>
    <xf numFmtId="0" fontId="44" fillId="2" borderId="2" xfId="0" applyNumberFormat="1" applyFont="1" applyFill="1" applyBorder="1" applyAlignment="1" applyProtection="1">
      <alignment horizontal="center" vertical="center"/>
    </xf>
    <xf numFmtId="0" fontId="15" fillId="0" borderId="2" xfId="0" applyNumberFormat="1" applyFont="1" applyFill="1" applyBorder="1" applyAlignment="1" applyProtection="1">
      <alignment horizontal="center" vertical="center"/>
    </xf>
    <xf numFmtId="0" fontId="28" fillId="0" borderId="2" xfId="0" applyNumberFormat="1" applyFont="1" applyFill="1" applyBorder="1" applyAlignment="1" applyProtection="1">
      <alignment horizontal="center" vertical="center" wrapText="1"/>
    </xf>
    <xf numFmtId="176" fontId="28" fillId="0" borderId="2" xfId="0" applyNumberFormat="1" applyFont="1" applyFill="1" applyBorder="1" applyAlignment="1" applyProtection="1">
      <alignment horizontal="center" vertical="center" wrapText="1"/>
    </xf>
    <xf numFmtId="0" fontId="3" fillId="2" borderId="2" xfId="0" applyNumberFormat="1" applyFont="1" applyFill="1" applyBorder="1" applyAlignment="1" applyProtection="1">
      <alignment horizontal="left" vertical="center"/>
    </xf>
    <xf numFmtId="0" fontId="3" fillId="0" borderId="12" xfId="0" applyNumberFormat="1" applyFont="1" applyFill="1" applyBorder="1" applyAlignment="1">
      <alignment horizontal="left" vertical="center"/>
    </xf>
    <xf numFmtId="0" fontId="44" fillId="0" borderId="12" xfId="0" applyNumberFormat="1" applyFont="1" applyFill="1" applyBorder="1" applyAlignment="1">
      <alignment horizontal="center" vertical="center"/>
    </xf>
    <xf numFmtId="3" fontId="3" fillId="0" borderId="12" xfId="0" applyNumberFormat="1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 applyProtection="1">
      <alignment horizontal="center" vertical="center"/>
    </xf>
    <xf numFmtId="10" fontId="2" fillId="0" borderId="2" xfId="0" applyNumberFormat="1" applyFont="1" applyFill="1" applyBorder="1" applyAlignment="1" applyProtection="1">
      <alignment horizontal="center" vertical="center"/>
    </xf>
    <xf numFmtId="0" fontId="44" fillId="0" borderId="12" xfId="0" applyNumberFormat="1" applyFont="1" applyFill="1" applyBorder="1" applyAlignment="1">
      <alignment horizontal="left" vertical="center"/>
    </xf>
    <xf numFmtId="3" fontId="3" fillId="0" borderId="13" xfId="0" applyNumberFormat="1" applyFont="1" applyFill="1" applyBorder="1" applyAlignment="1">
      <alignment horizontal="center" vertical="center"/>
    </xf>
    <xf numFmtId="0" fontId="44" fillId="0" borderId="14" xfId="0" applyNumberFormat="1" applyFont="1" applyFill="1" applyBorder="1" applyAlignment="1">
      <alignment horizontal="left" vertical="center"/>
    </xf>
    <xf numFmtId="3" fontId="3" fillId="0" borderId="15" xfId="0" applyNumberFormat="1" applyFont="1" applyFill="1" applyBorder="1" applyAlignment="1">
      <alignment horizontal="center" vertical="center"/>
    </xf>
    <xf numFmtId="0" fontId="3" fillId="0" borderId="12" xfId="0" applyNumberFormat="1" applyFont="1" applyFill="1" applyBorder="1" applyAlignment="1">
      <alignment horizontal="center" vertical="center"/>
    </xf>
    <xf numFmtId="3" fontId="45" fillId="0" borderId="12" xfId="0" applyNumberFormat="1" applyFont="1" applyFill="1" applyBorder="1" applyAlignment="1">
      <alignment horizontal="center" vertical="center"/>
    </xf>
    <xf numFmtId="0" fontId="3" fillId="0" borderId="13" xfId="0" applyNumberFormat="1" applyFont="1" applyFill="1" applyBorder="1" applyAlignment="1">
      <alignment horizontal="left" vertical="center"/>
    </xf>
    <xf numFmtId="0" fontId="44" fillId="0" borderId="13" xfId="0" applyNumberFormat="1" applyFont="1" applyFill="1" applyBorder="1" applyAlignment="1">
      <alignment horizontal="left" vertical="center"/>
    </xf>
    <xf numFmtId="0" fontId="3" fillId="0" borderId="14" xfId="0" applyNumberFormat="1" applyFont="1" applyFill="1" applyBorder="1" applyAlignment="1">
      <alignment horizontal="left" vertical="center"/>
    </xf>
    <xf numFmtId="0" fontId="0" fillId="0" borderId="0" xfId="0" applyFill="1" applyAlignment="1">
      <alignment vertical="center"/>
    </xf>
    <xf numFmtId="0" fontId="43" fillId="0" borderId="0" xfId="0" applyFont="1" applyFill="1" applyBorder="1" applyAlignment="1">
      <alignment vertical="center"/>
    </xf>
    <xf numFmtId="0" fontId="22" fillId="0" borderId="0" xfId="0" applyFont="1" applyFill="1" applyAlignment="1">
      <alignment vertical="center"/>
    </xf>
    <xf numFmtId="10" fontId="0" fillId="0" borderId="0" xfId="0" applyNumberFormat="1" applyFill="1" applyAlignment="1">
      <alignment vertical="center"/>
    </xf>
    <xf numFmtId="0" fontId="46" fillId="0" borderId="0" xfId="0" applyFont="1" applyFill="1" applyAlignment="1">
      <alignment horizontal="center" vertical="center"/>
    </xf>
    <xf numFmtId="0" fontId="47" fillId="0" borderId="0" xfId="0" applyFont="1" applyFill="1" applyAlignment="1">
      <alignment vertical="center"/>
    </xf>
    <xf numFmtId="0" fontId="46" fillId="0" borderId="0" xfId="0" applyFont="1" applyFill="1" applyBorder="1" applyAlignment="1">
      <alignment horizontal="center" vertical="center"/>
    </xf>
    <xf numFmtId="10" fontId="22" fillId="0" borderId="0" xfId="0" applyNumberFormat="1" applyFont="1" applyFill="1" applyBorder="1" applyAlignment="1">
      <alignment horizontal="center" vertical="center"/>
    </xf>
    <xf numFmtId="0" fontId="43" fillId="0" borderId="2" xfId="0" applyFont="1" applyFill="1" applyBorder="1" applyAlignment="1">
      <alignment horizontal="center" vertical="center"/>
    </xf>
    <xf numFmtId="0" fontId="43" fillId="0" borderId="2" xfId="0" applyFont="1" applyFill="1" applyBorder="1" applyAlignment="1">
      <alignment horizontal="center" vertical="center" wrapText="1"/>
    </xf>
    <xf numFmtId="10" fontId="43" fillId="0" borderId="2" xfId="0" applyNumberFormat="1" applyFont="1" applyFill="1" applyBorder="1" applyAlignment="1">
      <alignment horizontal="center" vertical="center"/>
    </xf>
    <xf numFmtId="0" fontId="43" fillId="0" borderId="2" xfId="0" applyFont="1" applyFill="1" applyBorder="1" applyAlignment="1">
      <alignment vertical="center"/>
    </xf>
    <xf numFmtId="0" fontId="22" fillId="0" borderId="2" xfId="0" applyFont="1" applyFill="1" applyBorder="1" applyAlignment="1">
      <alignment horizontal="center" vertical="center"/>
    </xf>
    <xf numFmtId="10" fontId="22" fillId="0" borderId="2" xfId="0" applyNumberFormat="1" applyFont="1" applyFill="1" applyBorder="1" applyAlignment="1">
      <alignment horizontal="center" vertical="center"/>
    </xf>
    <xf numFmtId="0" fontId="22" fillId="0" borderId="2" xfId="0" applyFont="1" applyFill="1" applyBorder="1" applyAlignment="1">
      <alignment vertical="center"/>
    </xf>
    <xf numFmtId="0" fontId="0" fillId="0" borderId="2" xfId="0" applyFont="1" applyFill="1" applyBorder="1" applyAlignment="1">
      <alignment vertical="center"/>
    </xf>
    <xf numFmtId="0" fontId="22" fillId="0" borderId="0" xfId="0" applyFont="1" applyFill="1" applyBorder="1" applyAlignment="1">
      <alignment horizontal="center" vertical="center"/>
    </xf>
    <xf numFmtId="0" fontId="43" fillId="0" borderId="2" xfId="0" applyFont="1" applyFill="1" applyBorder="1" applyAlignment="1">
      <alignment horizontal="left" vertical="center"/>
    </xf>
    <xf numFmtId="176" fontId="22" fillId="0" borderId="2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 wrapText="1"/>
    </xf>
    <xf numFmtId="10" fontId="9" fillId="0" borderId="0" xfId="0" applyNumberFormat="1" applyFont="1" applyFill="1" applyAlignment="1">
      <alignment vertical="center"/>
    </xf>
    <xf numFmtId="0" fontId="43" fillId="0" borderId="0" xfId="0" applyFont="1" applyFill="1" applyAlignment="1">
      <alignment vertical="center"/>
    </xf>
    <xf numFmtId="0" fontId="48" fillId="0" borderId="0" xfId="0" applyFont="1" applyFill="1" applyBorder="1" applyAlignment="1" applyProtection="1">
      <alignment horizontal="left" vertical="center"/>
    </xf>
    <xf numFmtId="0" fontId="49" fillId="0" borderId="0" xfId="0" applyFont="1" applyFill="1" applyBorder="1" applyAlignment="1" applyProtection="1">
      <alignment vertical="center"/>
    </xf>
    <xf numFmtId="0" fontId="50" fillId="0" borderId="0" xfId="0" applyFont="1" applyAlignment="1">
      <alignment horizontal="center" vertical="center"/>
    </xf>
    <xf numFmtId="0" fontId="0" fillId="0" borderId="1" xfId="64" applyFont="1" applyFill="1" applyBorder="1" applyAlignment="1">
      <alignment vertical="center"/>
    </xf>
    <xf numFmtId="0" fontId="45" fillId="0" borderId="0" xfId="0" applyFont="1" applyFill="1" applyBorder="1" applyAlignment="1" applyProtection="1">
      <alignment horizontal="center" vertical="center"/>
    </xf>
    <xf numFmtId="0" fontId="10" fillId="0" borderId="2" xfId="0" applyFont="1" applyFill="1" applyBorder="1" applyAlignment="1" applyProtection="1">
      <alignment horizontal="center" vertical="center"/>
    </xf>
    <xf numFmtId="0" fontId="10" fillId="0" borderId="2" xfId="0" applyFont="1" applyFill="1" applyBorder="1" applyAlignment="1" applyProtection="1">
      <alignment horizontal="center" vertical="center" wrapText="1"/>
    </xf>
    <xf numFmtId="0" fontId="8" fillId="0" borderId="2" xfId="65" applyFont="1" applyFill="1" applyBorder="1" applyAlignment="1" applyProtection="1">
      <alignment horizontal="left" vertical="center"/>
      <protection locked="0"/>
    </xf>
    <xf numFmtId="0" fontId="9" fillId="0" borderId="2" xfId="65" applyFont="1" applyFill="1" applyBorder="1" applyAlignment="1" applyProtection="1">
      <alignment horizontal="left" vertical="center" indent="2"/>
      <protection locked="0"/>
    </xf>
    <xf numFmtId="0" fontId="8" fillId="0" borderId="2" xfId="0" applyFont="1" applyFill="1" applyBorder="1" applyAlignment="1">
      <alignment horizontal="left" vertical="center" wrapText="1"/>
    </xf>
    <xf numFmtId="0" fontId="11" fillId="0" borderId="2" xfId="0" applyFont="1" applyFill="1" applyBorder="1" applyAlignment="1" applyProtection="1">
      <alignment horizontal="left" vertical="center" indent="2"/>
    </xf>
    <xf numFmtId="0" fontId="11" fillId="0" borderId="2" xfId="0" applyFont="1" applyFill="1" applyBorder="1" applyAlignment="1" applyProtection="1">
      <alignment horizontal="left" vertical="center" wrapText="1" indent="2"/>
    </xf>
    <xf numFmtId="0" fontId="9" fillId="0" borderId="2" xfId="0" applyFont="1" applyFill="1" applyBorder="1" applyAlignment="1">
      <alignment horizontal="left" vertical="center" wrapText="1" indent="2"/>
    </xf>
    <xf numFmtId="0" fontId="10" fillId="0" borderId="2" xfId="0" applyFont="1" applyFill="1" applyBorder="1" applyAlignment="1" applyProtection="1">
      <alignment vertical="center"/>
    </xf>
    <xf numFmtId="0" fontId="51" fillId="0" borderId="2" xfId="0" applyFont="1" applyFill="1" applyBorder="1" applyAlignment="1" applyProtection="1">
      <alignment vertical="center"/>
    </xf>
    <xf numFmtId="0" fontId="8" fillId="0" borderId="2" xfId="65" applyFont="1" applyFill="1" applyBorder="1" applyAlignment="1" applyProtection="1">
      <alignment horizontal="center" vertical="center"/>
      <protection locked="0"/>
    </xf>
  </cellXfs>
  <cellStyles count="7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省本级支出（人大）" xfId="49"/>
    <cellStyle name="常规 5 2" xfId="50"/>
    <cellStyle name="常规_2013年国有资本经营预算完成情况表" xfId="51"/>
    <cellStyle name="常规_2016年国有资本经营预算公开表" xfId="52"/>
    <cellStyle name="常规_经济分类" xfId="53"/>
    <cellStyle name="常规 2" xfId="54"/>
    <cellStyle name="ColLevel_1" xfId="55"/>
    <cellStyle name="RowLevel_1" xfId="56"/>
    <cellStyle name="常规_2016年政府性基金预算公开表" xfId="57"/>
    <cellStyle name="常规 3_财预(2013)73.号附件" xfId="58"/>
    <cellStyle name="常规_岳塘区指标系统数据查询8" xfId="59"/>
    <cellStyle name="常规 7" xfId="60"/>
    <cellStyle name="常规 11 2" xfId="61"/>
    <cellStyle name="常规 2 10 3" xfId="62"/>
    <cellStyle name="常规 10 14" xfId="63"/>
    <cellStyle name="常规_三局考核表_1" xfId="64"/>
    <cellStyle name="常规_Sheet1" xfId="65"/>
    <cellStyle name="常规 3" xfId="66"/>
    <cellStyle name="常规_Sheet1_2014年市本级基金预算草案（汇总）" xfId="67"/>
    <cellStyle name="常规_2014年市本级社会保险基金预算" xfId="68"/>
    <cellStyle name="常规_市本级企业养老保险08年预算" xfId="69"/>
    <cellStyle name="常规_Sheet1_2014年市本级财政预算草案（第11稿）" xfId="70"/>
    <cellStyle name="千位分隔 2" xfId="71"/>
    <cellStyle name="常规 2 2 2" xfId="72"/>
    <cellStyle name="常规_桂东县2009年地方预算表格0324" xfId="73"/>
    <cellStyle name="常规_Sheet2_2014年市本级财政预算草案（第14稿）" xfId="74"/>
    <cellStyle name="常规 5" xfId="75"/>
    <cellStyle name="常规 11 7" xfId="76"/>
  </cellStyles>
  <tableStyles count="0" defaultTableStyle="TableStyleMedium9" defaultPivotStyle="PivotStyleLight16"/>
  <colors>
    <mruColors>
      <color rgb="00FF0000"/>
      <color rgb="00C0C0C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2" Type="http://schemas.openxmlformats.org/officeDocument/2006/relationships/styles" Target="styles.xml"/><Relationship Id="rId81" Type="http://schemas.openxmlformats.org/officeDocument/2006/relationships/sharedStrings" Target="sharedStrings.xml"/><Relationship Id="rId80" Type="http://schemas.openxmlformats.org/officeDocument/2006/relationships/theme" Target="theme/theme1.xml"/><Relationship Id="rId8" Type="http://schemas.openxmlformats.org/officeDocument/2006/relationships/worksheet" Target="worksheets/sheet8.xml"/><Relationship Id="rId79" Type="http://schemas.openxmlformats.org/officeDocument/2006/relationships/externalLink" Target="externalLinks/externalLink61.xml"/><Relationship Id="rId78" Type="http://schemas.openxmlformats.org/officeDocument/2006/relationships/externalLink" Target="externalLinks/externalLink60.xml"/><Relationship Id="rId77" Type="http://schemas.openxmlformats.org/officeDocument/2006/relationships/externalLink" Target="externalLinks/externalLink59.xml"/><Relationship Id="rId76" Type="http://schemas.openxmlformats.org/officeDocument/2006/relationships/externalLink" Target="externalLinks/externalLink58.xml"/><Relationship Id="rId75" Type="http://schemas.openxmlformats.org/officeDocument/2006/relationships/externalLink" Target="externalLinks/externalLink57.xml"/><Relationship Id="rId74" Type="http://schemas.openxmlformats.org/officeDocument/2006/relationships/externalLink" Target="externalLinks/externalLink56.xml"/><Relationship Id="rId73" Type="http://schemas.openxmlformats.org/officeDocument/2006/relationships/externalLink" Target="externalLinks/externalLink55.xml"/><Relationship Id="rId72" Type="http://schemas.openxmlformats.org/officeDocument/2006/relationships/externalLink" Target="externalLinks/externalLink54.xml"/><Relationship Id="rId71" Type="http://schemas.openxmlformats.org/officeDocument/2006/relationships/externalLink" Target="externalLinks/externalLink53.xml"/><Relationship Id="rId70" Type="http://schemas.openxmlformats.org/officeDocument/2006/relationships/externalLink" Target="externalLinks/externalLink52.xml"/><Relationship Id="rId7" Type="http://schemas.openxmlformats.org/officeDocument/2006/relationships/worksheet" Target="worksheets/sheet7.xml"/><Relationship Id="rId69" Type="http://schemas.openxmlformats.org/officeDocument/2006/relationships/externalLink" Target="externalLinks/externalLink51.xml"/><Relationship Id="rId68" Type="http://schemas.openxmlformats.org/officeDocument/2006/relationships/externalLink" Target="externalLinks/externalLink50.xml"/><Relationship Id="rId67" Type="http://schemas.openxmlformats.org/officeDocument/2006/relationships/externalLink" Target="externalLinks/externalLink49.xml"/><Relationship Id="rId66" Type="http://schemas.openxmlformats.org/officeDocument/2006/relationships/externalLink" Target="externalLinks/externalLink48.xml"/><Relationship Id="rId65" Type="http://schemas.openxmlformats.org/officeDocument/2006/relationships/externalLink" Target="externalLinks/externalLink47.xml"/><Relationship Id="rId64" Type="http://schemas.openxmlformats.org/officeDocument/2006/relationships/externalLink" Target="externalLinks/externalLink46.xml"/><Relationship Id="rId63" Type="http://schemas.openxmlformats.org/officeDocument/2006/relationships/externalLink" Target="externalLinks/externalLink45.xml"/><Relationship Id="rId62" Type="http://schemas.openxmlformats.org/officeDocument/2006/relationships/externalLink" Target="externalLinks/externalLink44.xml"/><Relationship Id="rId61" Type="http://schemas.openxmlformats.org/officeDocument/2006/relationships/externalLink" Target="externalLinks/externalLink43.xml"/><Relationship Id="rId60" Type="http://schemas.openxmlformats.org/officeDocument/2006/relationships/externalLink" Target="externalLinks/externalLink42.xml"/><Relationship Id="rId6" Type="http://schemas.openxmlformats.org/officeDocument/2006/relationships/worksheet" Target="worksheets/sheet6.xml"/><Relationship Id="rId59" Type="http://schemas.openxmlformats.org/officeDocument/2006/relationships/externalLink" Target="externalLinks/externalLink41.xml"/><Relationship Id="rId58" Type="http://schemas.openxmlformats.org/officeDocument/2006/relationships/externalLink" Target="externalLinks/externalLink40.xml"/><Relationship Id="rId57" Type="http://schemas.openxmlformats.org/officeDocument/2006/relationships/externalLink" Target="externalLinks/externalLink39.xml"/><Relationship Id="rId56" Type="http://schemas.openxmlformats.org/officeDocument/2006/relationships/externalLink" Target="externalLinks/externalLink38.xml"/><Relationship Id="rId55" Type="http://schemas.openxmlformats.org/officeDocument/2006/relationships/externalLink" Target="externalLinks/externalLink37.xml"/><Relationship Id="rId54" Type="http://schemas.openxmlformats.org/officeDocument/2006/relationships/externalLink" Target="externalLinks/externalLink36.xml"/><Relationship Id="rId53" Type="http://schemas.openxmlformats.org/officeDocument/2006/relationships/externalLink" Target="externalLinks/externalLink35.xml"/><Relationship Id="rId52" Type="http://schemas.openxmlformats.org/officeDocument/2006/relationships/externalLink" Target="externalLinks/externalLink34.xml"/><Relationship Id="rId51" Type="http://schemas.openxmlformats.org/officeDocument/2006/relationships/externalLink" Target="externalLinks/externalLink33.xml"/><Relationship Id="rId50" Type="http://schemas.openxmlformats.org/officeDocument/2006/relationships/externalLink" Target="externalLinks/externalLink32.xml"/><Relationship Id="rId5" Type="http://schemas.openxmlformats.org/officeDocument/2006/relationships/worksheet" Target="worksheets/sheet5.xml"/><Relationship Id="rId49" Type="http://schemas.openxmlformats.org/officeDocument/2006/relationships/externalLink" Target="externalLinks/externalLink31.xml"/><Relationship Id="rId48" Type="http://schemas.openxmlformats.org/officeDocument/2006/relationships/externalLink" Target="externalLinks/externalLink30.xml"/><Relationship Id="rId47" Type="http://schemas.openxmlformats.org/officeDocument/2006/relationships/externalLink" Target="externalLinks/externalLink29.xml"/><Relationship Id="rId46" Type="http://schemas.openxmlformats.org/officeDocument/2006/relationships/externalLink" Target="externalLinks/externalLink28.xml"/><Relationship Id="rId45" Type="http://schemas.openxmlformats.org/officeDocument/2006/relationships/externalLink" Target="externalLinks/externalLink27.xml"/><Relationship Id="rId44" Type="http://schemas.openxmlformats.org/officeDocument/2006/relationships/externalLink" Target="externalLinks/externalLink26.xml"/><Relationship Id="rId43" Type="http://schemas.openxmlformats.org/officeDocument/2006/relationships/externalLink" Target="externalLinks/externalLink25.xml"/><Relationship Id="rId42" Type="http://schemas.openxmlformats.org/officeDocument/2006/relationships/externalLink" Target="externalLinks/externalLink24.xml"/><Relationship Id="rId41" Type="http://schemas.openxmlformats.org/officeDocument/2006/relationships/externalLink" Target="externalLinks/externalLink23.xml"/><Relationship Id="rId40" Type="http://schemas.openxmlformats.org/officeDocument/2006/relationships/externalLink" Target="externalLinks/externalLink22.xml"/><Relationship Id="rId4" Type="http://schemas.openxmlformats.org/officeDocument/2006/relationships/worksheet" Target="worksheets/sheet4.xml"/><Relationship Id="rId39" Type="http://schemas.openxmlformats.org/officeDocument/2006/relationships/externalLink" Target="externalLinks/externalLink21.xml"/><Relationship Id="rId38" Type="http://schemas.openxmlformats.org/officeDocument/2006/relationships/externalLink" Target="externalLinks/externalLink20.xml"/><Relationship Id="rId37" Type="http://schemas.openxmlformats.org/officeDocument/2006/relationships/externalLink" Target="externalLinks/externalLink19.xml"/><Relationship Id="rId36" Type="http://schemas.openxmlformats.org/officeDocument/2006/relationships/externalLink" Target="externalLinks/externalLink18.xml"/><Relationship Id="rId35" Type="http://schemas.openxmlformats.org/officeDocument/2006/relationships/externalLink" Target="externalLinks/externalLink17.xml"/><Relationship Id="rId34" Type="http://schemas.openxmlformats.org/officeDocument/2006/relationships/externalLink" Target="externalLinks/externalLink16.xml"/><Relationship Id="rId33" Type="http://schemas.openxmlformats.org/officeDocument/2006/relationships/externalLink" Target="externalLinks/externalLink15.xml"/><Relationship Id="rId32" Type="http://schemas.openxmlformats.org/officeDocument/2006/relationships/externalLink" Target="externalLinks/externalLink14.xml"/><Relationship Id="rId31" Type="http://schemas.openxmlformats.org/officeDocument/2006/relationships/externalLink" Target="externalLinks/externalLink13.xml"/><Relationship Id="rId30" Type="http://schemas.openxmlformats.org/officeDocument/2006/relationships/externalLink" Target="externalLinks/externalLink12.xml"/><Relationship Id="rId3" Type="http://schemas.openxmlformats.org/officeDocument/2006/relationships/worksheet" Target="worksheets/sheet3.xml"/><Relationship Id="rId29" Type="http://schemas.openxmlformats.org/officeDocument/2006/relationships/externalLink" Target="externalLinks/externalLink11.xml"/><Relationship Id="rId28" Type="http://schemas.openxmlformats.org/officeDocument/2006/relationships/externalLink" Target="externalLinks/externalLink10.xml"/><Relationship Id="rId27" Type="http://schemas.openxmlformats.org/officeDocument/2006/relationships/externalLink" Target="externalLinks/externalLink9.xml"/><Relationship Id="rId26" Type="http://schemas.openxmlformats.org/officeDocument/2006/relationships/externalLink" Target="externalLinks/externalLink8.xml"/><Relationship Id="rId25" Type="http://schemas.openxmlformats.org/officeDocument/2006/relationships/externalLink" Target="externalLinks/externalLink7.xml"/><Relationship Id="rId24" Type="http://schemas.openxmlformats.org/officeDocument/2006/relationships/externalLink" Target="externalLinks/externalLink6.xml"/><Relationship Id="rId23" Type="http://schemas.openxmlformats.org/officeDocument/2006/relationships/externalLink" Target="externalLinks/externalLink5.xml"/><Relationship Id="rId22" Type="http://schemas.openxmlformats.org/officeDocument/2006/relationships/externalLink" Target="externalLinks/externalLink4.xml"/><Relationship Id="rId21" Type="http://schemas.openxmlformats.org/officeDocument/2006/relationships/externalLink" Target="externalLinks/externalLink3.xml"/><Relationship Id="rId20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tor/Desktop/&#29579;&#24428;&#29747;/2014&#24180;/2015&#24180;&#39044;&#31639;&#34920;&#26684;/&#21457;&#21508;&#32929;&#23460;&#39044;&#31639;&#27719;&#24635;&#34920;&#26684;/Audit/&#28165;&#21326;&#21516;&#26041;/&#27169;&#29256;04/&#21516;&#26041;2004&#38468;&#27880;&#27169;&#26495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GP\tamer\WINDOWS\GP_AT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2010&#35745;&#21010;&#27979;&#31639;/2007.10&#23450;&#31295;/20071119&#32508;&#21512;&#32463;&#33829;&#35745;&#21010;&#34920;&#65288;&#31185;&#25216;&#20048;&#65289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CHR\ARBEJDE\Q4DK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NGHAI_LF\&#39044;&#31639;&#22788;\BY\YS3\97&#20915;&#31639;&#21306;&#21439;&#26368;&#21518;&#27719;&#24635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2019-2-3\1.2019&#24180;&#39044;&#31639;\2019&#24180;&#39044;&#31639;&#27719;&#24635;&#34920;&#26684;\&#29579;&#24428;&#29747;\2015&#24180;1&#26376;19&#26085;&#22791;&#20221;\&#29579;&#24428;&#29747;\2014&#24180;\2015&#24180;&#39044;&#31639;&#32534;&#21046;&#26041;&#26696;\&#33609;&#31295;&#20462;&#25913;&#23436;&#21892;&#38454;&#27573;\&#39044;&#31639;&#32534;&#21046;&#65288;&#26690;&#33395;&#29618;&#36215;&#33609;&#25991;&#20214;&#65289;\&#39044;&#31639;&#32534;&#21046;&#36890;&#30693;\&#39044;&#31639;&#32534;&#21046;&#36890;&#30693;&#23450;&#31295;\&#24037;&#20316;\&#38136;&#31649;\3514\&#24180;&#23457;&#24213;&#31295;\WINDOWS\Desktop\mx\&#32467;&#26500;&#21378;\xda&#39033;&#30446;\CWE&#26495;&#26448;&#37319;&#36141;&#28165;&#21333;\WORKSHT\ESTIMATE\TIM\443\TUBESETC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My%20Documents/WeChat%20Files/wxid_q4az2ds54x9k22/Files/1&#12289;&#19968;&#33324;&#20844;&#20849;&#39044;&#31639;/2018&#24180;&#39044;&#31639;&#32534;&#21046;&#36890;&#30693;/2018&#24180;&#37096;&#38376;&#39044;&#31639;&#36890;&#30693;&#23450;&#31295;/2017&#24180;(&#38271;&#27801;)/2.&#37096;&#38376;&#39044;&#31639;/2017&#24180;&#31041;&#38451;&#21439;&#37096;&#38376;&#39044;&#31639;&#32534;&#21046;&#38468;&#34920;&#65288;&#33609;&#31295;&#65289;1006.xlsm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Backup%20of%20Backup%20of%20LINDA%20LISTONE.xlk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GOLDPYR4\ARENTO\TOOLBOX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fnl-gp2\ToolboxGP\Kor\OSP_Becht_Fin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My%20Documents/WeChat%20Files/wxid_q4az2ds54x9k22/Files/1&#12289;&#19968;&#33324;&#20844;&#20849;&#39044;&#31639;/2018&#24180;&#39044;&#31639;&#32534;&#21046;&#36890;&#30693;/2018&#24180;&#37096;&#38376;&#39044;&#31639;&#36890;&#30693;&#23450;&#31295;/2017&#24180;(&#38271;&#27801;)/2.&#37096;&#38376;&#39044;&#31639;/POWER%20ASSUMPTION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2019-2-3\1.2019&#24180;&#39044;&#31639;\2019&#24180;&#39044;&#31639;&#27719;&#24635;&#34920;&#26684;\&#29579;&#24428;&#29747;\2015&#24180;1&#26376;19&#26085;&#22791;&#20221;\&#29579;&#24428;&#29747;\2014&#24180;\2015&#24180;&#39044;&#31639;&#32534;&#21046;&#26041;&#26696;\&#33609;&#31295;&#20462;&#25913;&#23436;&#21892;&#38454;&#27573;\&#39044;&#31639;&#32534;&#21046;&#65288;&#26690;&#33395;&#29618;&#36215;&#33609;&#25991;&#20214;&#65289;\&#39044;&#31639;&#32534;&#21046;&#36890;&#30693;\&#39044;&#31639;&#32534;&#21046;&#36890;&#30693;&#23450;&#31295;\Audit\&#28165;&#21326;&#21516;&#26041;\&#27169;&#29256;04\&#21516;&#26041;2004&#38468;&#27880;&#27169;&#26495;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GP\tamer\DOS\TEMP\GPTLBX90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2019-2-3\1.2019&#24180;&#39044;&#31639;\2019&#24180;&#39044;&#31639;&#27719;&#24635;&#34920;&#26684;\&#29579;&#24428;&#29747;\2015&#24180;1&#26376;19&#26085;&#22791;&#20221;\&#29579;&#24428;&#29747;\2014&#24180;\2015&#24180;&#39044;&#31639;&#32534;&#21046;&#26041;&#26696;\&#33609;&#31295;&#20462;&#25913;&#23436;&#21892;&#38454;&#27573;\&#39044;&#31639;&#32534;&#21046;&#65288;&#26690;&#33395;&#29618;&#36215;&#33609;&#25991;&#20214;&#65289;\&#39044;&#31639;&#32534;&#21046;&#36890;&#30693;\&#39044;&#31639;&#32534;&#21046;&#36890;&#30693;&#23450;&#31295;\My%20Documents\&#20013;&#38081;&#24555;&#36816;IPO\&#20044;&#40065;&#26408;&#40784;CRE\&#20044;&#40065;&#26408;&#40784;&#24213;&#31295;&#65293;8&#22871;\&#22806;&#36816;&#35199;&#21335;\ZYM\ZYM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2019-2-3\1.2019&#24180;&#39044;&#31639;\2019&#24180;&#39044;&#31639;&#27719;&#24635;&#34920;&#26684;\&#29579;&#24428;&#29747;\2015&#24180;1&#26376;19&#26085;&#22791;&#20221;\&#29579;&#24428;&#29747;\2014&#24180;\2015&#24180;&#39044;&#31639;&#32534;&#21046;&#26041;&#26696;\&#33609;&#31295;&#20462;&#25913;&#23436;&#21892;&#38454;&#27573;\&#39044;&#31639;&#32534;&#21046;&#65288;&#26690;&#33395;&#29618;&#36215;&#33609;&#25991;&#20214;&#65289;\&#39044;&#31639;&#32534;&#21046;&#36890;&#30693;\&#39044;&#31639;&#32534;&#21046;&#36890;&#30693;&#23450;&#31295;\My%20Documents\&#20013;&#22269;&#24314;&#26448;IPO\&#24213;&#31295;\&#24213;&#31295;---04-9&#37041;\&#36830;&#20247;-ZJ10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2019-2-3\1.2019&#24180;&#39044;&#31639;\2019&#24180;&#39044;&#31639;&#27719;&#24635;&#34920;&#26684;\&#29579;&#24428;&#29747;\2015&#24180;1&#26376;19&#26085;&#22791;&#20221;\&#29579;&#24428;&#29747;\2014&#24180;\2015&#24180;&#39044;&#31639;&#32534;&#21046;&#26041;&#26696;\&#33609;&#31295;&#20462;&#25913;&#23436;&#21892;&#38454;&#27573;\&#39044;&#31639;&#32534;&#21046;&#65288;&#26690;&#33395;&#29618;&#36215;&#33609;&#25991;&#20214;&#65289;\&#39044;&#31639;&#32534;&#21046;&#36890;&#30693;\&#39044;&#31639;&#32534;&#21046;&#36890;&#30693;&#23450;&#31295;\My%20Documents\&#20013;&#22269;&#24314;&#26448;IPO\&#24213;&#31295;\&#24213;&#31295;---04-9&#37041;\03&#38144;&#21806;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2019-2-3\1.2019&#24180;&#39044;&#31639;\2019&#24180;&#39044;&#31639;&#27719;&#24635;&#34920;&#26684;\&#29579;&#24428;&#29747;\2015&#24180;1&#26376;19&#26085;&#22791;&#20221;\&#29579;&#24428;&#29747;\2014&#24180;\2015&#24180;&#39044;&#31639;&#32534;&#21046;&#26041;&#26696;\&#33609;&#31295;&#20462;&#25913;&#23436;&#21892;&#38454;&#27573;\&#39044;&#31639;&#32534;&#21046;&#65288;&#26690;&#33395;&#29618;&#36215;&#33609;&#25991;&#20214;&#65289;\&#39044;&#31639;&#32534;&#21046;&#36890;&#30693;\&#39044;&#31639;&#32534;&#21046;&#36890;&#30693;&#23450;&#31295;\DOCUME~1\wang.lan\LOCALS~1\Temp\Rar$DI00.968\&#24211;&#40836;&#32479;&#35745;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23457;&#35745;&#36164;&#26009;\&#38901;&#21319;2000&#24180;1-5&#26376;\&#38901;&#21319;2000&#24180;1-5&#26376;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/2009&#24180;&#35745;&#21010;/&#26368;&#32456;&#19979;&#36798;&#20998;&#34892;/DOCUME~1/ccb/LOCALS~1/Temp/C.Lotus.Notes.Data/&#22235;&#24029;&#24314;&#34892;&#24037;&#31243;&#21253;&#19968;&#25253;&#20215;&#34920;V11-option1-deal-&#25552;&#20132;&#29256;&#26412;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2019-2-3\1.2019&#24180;&#39044;&#31639;\2019&#24180;&#39044;&#31639;&#27719;&#24635;&#34920;&#26684;\&#29579;&#24428;&#29747;\2015&#24180;1&#26376;19&#26085;&#22791;&#20221;\&#29579;&#24428;&#29747;\2014&#24180;\2015&#24180;&#39044;&#31639;&#32534;&#21046;&#26041;&#26696;\&#33609;&#31295;&#20462;&#25913;&#23436;&#21892;&#38454;&#27573;\&#39044;&#31639;&#32534;&#21046;&#65288;&#26690;&#33395;&#29618;&#36215;&#33609;&#25991;&#20214;&#65289;\&#39044;&#31639;&#32534;&#21046;&#36890;&#30693;\&#39044;&#31639;&#32534;&#21046;&#36890;&#30693;&#23450;&#31295;\lyn\2009&#24180;\2009&#24180;&#21439;&#26376;&#25253;\2008&#24180;&#25910;&#20837;&#32467;&#26500;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5&#24180;\&#31532;&#20108;&#26041;&#26696;\2004&#24180;&#20113;&#21335;&#30465;&#20998;&#21439;&#26412;&#32423;&#26631;&#20934;&#25910;&#20837;&#21512;&#35745;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sers\Administrator\Desktop\2017&#24180;(&#38271;&#27801;)\2.&#37096;&#38376;&#39044;&#31639;\http:\10.124.1.30\cgi-bin\read_attach\application\octet-stream1MKxqC5YTFM=\&#25509;&#25910;&#25991;&#20214;&#30446;&#24405;\&#39044;&#31639;&#32929;212052004-5-13%2016&#65306;33&#65306;36\2004&#24180;&#24120;&#29992;\2004&#26376;&#25253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2019-2-3\1.2019&#24180;&#39044;&#31639;\2019&#24180;&#39044;&#31639;&#27719;&#24635;&#34920;&#26684;\&#29579;&#24428;&#29747;\2015&#24180;1&#26376;19&#26085;&#22791;&#20221;\&#29579;&#24428;&#29747;\2014&#24180;\2015&#24180;&#39044;&#31639;&#32534;&#21046;&#26041;&#26696;\&#33609;&#31295;&#20462;&#25913;&#23436;&#21892;&#38454;&#27573;\&#39044;&#31639;&#32534;&#21046;&#65288;&#26690;&#33395;&#29618;&#36215;&#33609;&#25991;&#20214;&#65289;\&#39044;&#31639;&#32534;&#21046;&#36890;&#30693;\&#39044;&#31639;&#32534;&#21046;&#36890;&#30693;&#23450;&#31295;\&#24037;&#20316;\2010-2011&#24180;&#24066;&#22330;&#37096;\&#24066;&#22330;&#25512;&#24191;&#32452;\4&#21508;&#29255;&#21306;&#23545;&#25509;\&#27963;&#21160;&#32479;&#35745;\&#26032;&#24314;&#25991;&#20214;&#22841;%20(2)\&#24453;&#22788;&#29702;\&#37070;&#29787;\2011&#20013;&#25253;&#30333;&#33647;&#23376;&#20844;&#21496;&#25552;&#20379;&#36164;&#26009;\&#30333;&#33647;&#21512;&#24182;&#25269;&#38144;2010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5&#24180;\&#31532;&#20108;&#26041;&#26696;\&#22522;&#30784;&#25968;&#25454;\2003&#24180;&#20113;&#21335;&#30465;&#20998;&#21439;&#36130;&#25919;&#20840;&#20379;&#20859;&#20154;&#21592;&#22686;&#24133;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2019-2-3\1.2019&#24180;&#39044;&#31639;\2019&#24180;&#39044;&#31639;&#27719;&#24635;&#34920;&#26684;\&#29579;&#24428;&#29747;\2015&#24180;1&#26376;19&#26085;&#22791;&#20221;\&#29579;&#24428;&#29747;\2014&#24180;\2015&#24180;&#39044;&#31639;&#32534;&#21046;&#26041;&#26696;\&#33609;&#31295;&#20462;&#25913;&#23436;&#21892;&#38454;&#27573;\&#39044;&#31639;&#32534;&#21046;&#65288;&#26690;&#33395;&#29618;&#36215;&#33609;&#25991;&#20214;&#65289;\&#39044;&#31639;&#32534;&#21046;&#36890;&#30693;\&#39044;&#31639;&#32534;&#21046;&#36890;&#30693;&#23450;&#31295;\ZPERP7\client\&#27169;&#29256;&#25968;&#25454;\&#24037;&#20316;&#24213;&#31295;&#27169;&#29256;\Documents%20and%20Settings\XYZH%20USER\&#26700;&#38754;\Book2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ATA%20Folder\2004&#24180;&#19968;&#33324;&#24615;&#36716;&#31227;&#25903;&#20184;\2004&#24180;&#20113;&#21335;&#30465;&#20998;&#21439;&#26449;&#32423;&#26631;&#20934;&#25903;&#20986;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0.32\&#24120;&#26519;&#32929;&#20221;&#20849;&#20139;\lb\&#27982;&#21335;&#38050;&#38081;\&#20108;&#27425;&#21453;&#39304;&#24847;&#35265;\&#25253;&#34920;&#38468;&#27880;&#21450;&#19987;&#39033;&#35828;&#26126;\&#38144;&#21806;\11.xlw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2019-2-3\1.2019&#24180;&#39044;&#31639;\2019&#24180;&#39044;&#31639;&#27719;&#24635;&#34920;&#26684;\&#29579;&#24428;&#29747;\2015&#24180;1&#26376;19&#26085;&#22791;&#20221;\&#29579;&#24428;&#29747;\2014&#24180;\2015&#24180;&#39044;&#31639;&#32534;&#21046;&#26041;&#26696;\&#33609;&#31295;&#20462;&#25913;&#23436;&#21892;&#38454;&#27573;\&#39044;&#31639;&#32534;&#21046;&#65288;&#26690;&#33395;&#29618;&#36215;&#33609;&#25991;&#20214;&#65289;\&#39044;&#31639;&#32534;&#21046;&#36890;&#30693;\&#39044;&#31639;&#32534;&#21046;&#36890;&#30693;&#23450;&#31295;\DOCUME~1\zq\LOCALS~1\Temp\04&#20307;&#21046;&#31185;\03&#24180;&#32456;&#32467;&#31639;&#21450;&#25968;&#25454;&#20998;&#26512;\2006&#24180;\&#20915;&#31639;&#21450;&#25968;&#25454;&#20998;&#26512;\&#20915;&#31639;&#20998;&#26512;&#36164;&#26009;&#32467;&#26524;\&#21439;&#32423;&#36130;&#25919;&#25253;&#34920;&#38468;&#34920;\01&#26118;&#26126;\01&#26118;&#26126;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5&#24180;\&#31532;&#20108;&#26041;&#26696;\&#22522;&#30784;&#25968;&#25454;\2003&#24180;&#20113;&#21335;&#30465;&#20998;&#21439;GDP&#21450;&#20998;&#20135;&#19994;&#25968;&#25454;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5&#24180;\&#31532;&#20108;&#26041;&#26696;\&#22522;&#30784;&#25968;&#25454;\2003&#24180;&#20998;&#22320;&#21439;&#36130;&#25919;&#19968;&#33324;&#39044;&#31639;&#25910;&#20837;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5&#24180;\&#31532;&#20108;&#26041;&#26696;\&#22522;&#30784;&#25968;&#25454;\2003&#24180;&#20113;&#21335;&#30465;&#20998;&#22320;&#21439;&#24037;&#21830;&#31246;&#25910;&#20915;&#31639;&#25968;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4&#24180;\2004&#24180;&#19968;&#33324;&#24615;&#36716;&#31227;&#25903;&#20184;&#27979;&#31639;\&#22522;&#30784;&#25968;&#25454;\2004&#24180;&#20113;&#21335;&#30465;&#20998;&#21439;&#34892;&#25919;&#21644;&#20844;&#26816;&#27861;&#21496;&#37096;&#38376;&#32534;&#21046;&#25968;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ATA%20Folder\2004&#24180;&#19968;&#33324;&#24615;&#36716;&#31227;&#25903;&#20184;\2004&#24180;&#20113;&#21335;&#30465;&#20998;&#21439;&#20844;&#29992;&#26631;&#20934;&#25903;&#2098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GP\GP_Ph1\SBB-OIs\Hel-OIs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2019-2-3\1.2019&#24180;&#39044;&#31639;\2019&#24180;&#39044;&#31639;&#27719;&#24635;&#34920;&#26684;\&#29579;&#24428;&#29747;\2015&#24180;1&#26376;19&#26085;&#22791;&#20221;\&#29579;&#24428;&#29747;\2014&#24180;\2015&#24180;&#39044;&#31639;&#32534;&#21046;&#26041;&#26696;\&#33609;&#31295;&#20462;&#25913;&#23436;&#21892;&#38454;&#27573;\&#39044;&#31639;&#32534;&#21046;&#65288;&#26690;&#33395;&#29618;&#36215;&#33609;&#25991;&#20214;&#65289;\&#39044;&#31639;&#32534;&#21046;&#36890;&#30693;\&#39044;&#31639;&#32534;&#21046;&#36890;&#30693;&#23450;&#31295;\&#28165;&#21326;&#21516;&#26041;\2006&#24180;&#23457;\&#23457;&#35745;&#25991;&#20214;\&#21516;&#26041;&#25237;&#36164;&#32467;&#26500;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2019-2-3\1.2019&#24180;&#39044;&#31639;\2019&#24180;&#39044;&#31639;&#27719;&#24635;&#34920;&#26684;\&#29579;&#24428;&#29747;\2015&#24180;1&#26376;19&#26085;&#22791;&#20221;\&#29579;&#24428;&#29747;\2014&#24180;\2015&#24180;&#39044;&#31639;&#32534;&#21046;&#26041;&#26696;\&#33609;&#31295;&#20462;&#25913;&#23436;&#21892;&#38454;&#27573;\&#39044;&#31639;&#32534;&#21046;&#65288;&#26690;&#33395;&#29618;&#36215;&#33609;&#25991;&#20214;&#65289;\&#39044;&#31639;&#32534;&#21046;&#36890;&#30693;\&#39044;&#31639;&#32534;&#21046;&#36890;&#30693;&#23450;&#31295;\Documents%20and%20Settings\XYZH%20USER\&#26700;&#38754;\&#40718;&#26032;\&#20809;&#30424;2001\&#25253;&#34920;&#24213;&#31295;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05.189.223\&#39044;&#31639;&#32929;\&#20219;&#34183;\&#24037;&#20316;\2007&#24180;\&#35760;&#24080;\2007&#24180;&#35760;&#24080;1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2019-2-3\1.2019&#24180;&#39044;&#31639;\2019&#24180;&#39044;&#31639;&#27719;&#24635;&#34920;&#26684;\&#29579;&#24428;&#29747;\2015&#24180;1&#26376;19&#26085;&#22791;&#20221;\&#29579;&#24428;&#29747;\2014&#24180;\2015&#24180;&#39044;&#31639;&#32534;&#21046;&#26041;&#26696;\&#33609;&#31295;&#20462;&#25913;&#23436;&#21892;&#38454;&#27573;\&#39044;&#31639;&#32534;&#21046;&#65288;&#26690;&#33395;&#29618;&#36215;&#33609;&#25991;&#20214;&#65289;\&#39044;&#31639;&#32534;&#21046;&#36890;&#30693;\&#39044;&#31639;&#32534;&#21046;&#36890;&#30693;&#23450;&#31295;\DOCUME~1\zq\LOCALS~1\Temp\&#25919;&#27861;&#21475;&#24120;&#29992;&#32479;&#35745;&#36164;&#26009;\&#19977;&#23395;&#24230;&#27719;&#24635;\&#39044;&#31639;\2006&#39044;&#31639;&#25253;&#34920;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2019-2-3\1.2019&#24180;&#39044;&#31639;\2019&#24180;&#39044;&#31639;&#27719;&#24635;&#34920;&#26684;\&#29579;&#24428;&#29747;\2015&#24180;1&#26376;19&#26085;&#22791;&#20221;\&#29579;&#24428;&#29747;\2014&#24180;\2015&#24180;&#39044;&#31639;&#32534;&#21046;&#26041;&#26696;\&#33609;&#31295;&#20462;&#25913;&#23436;&#21892;&#38454;&#27573;\&#39044;&#31639;&#32534;&#21046;&#65288;&#26690;&#33395;&#29618;&#36215;&#33609;&#25991;&#20214;&#65289;\&#39044;&#31639;&#32534;&#21046;&#36890;&#30693;\&#39044;&#31639;&#32534;&#21046;&#36890;&#30693;&#23450;&#31295;\lzhg\&#28895;&#21488;&#27688;&#32438;\2001&#24180;\&#24213;&#31295;1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4&#24180;\2004&#24180;&#19968;&#33324;&#24615;&#36716;&#31227;&#25903;&#20184;&#27979;&#31639;\&#22522;&#30784;&#25968;&#25454;\2003&#24180;&#20113;&#21335;&#30465;&#20998;&#21439;&#20892;&#19994;&#20154;&#21475;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4&#24180;\2004&#24180;&#19968;&#33324;&#24615;&#36716;&#31227;&#25903;&#20184;&#27979;&#31639;\&#22522;&#30784;&#25968;&#25454;\2004&#24180;&#20113;&#21335;&#30465;&#20998;&#21439;&#20892;&#19994;&#29992;&#22320;&#38754;&#31215;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SERVER\&#39044;&#31639;&#21496;\&#20849;&#20139;&#25968;&#25454;\&#21382;&#24180;&#20915;&#31639;\1996&#24180;\1996&#24180;&#20915;&#31639;&#27719;&#24635;\2021&#28246;&#21271;&#30465;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ATA%20Folder\2004&#24180;&#19968;&#33324;&#24615;&#36716;&#31227;&#25903;&#20184;\2004&#24180;&#20113;&#21335;&#30465;&#20998;&#21439;&#20154;&#21592;&#26631;&#20934;&#25903;&#20986;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0.32\&#24120;&#26519;&#32929;&#20221;&#20849;&#20139;\&#29579;&#23706;\&#29702;&#24037;&#20013;&#20852;\&#29702;&#24037;&#20013;&#20852;2004\2004&#29702;&#24037;&#20013;&#20852;&#25253;&#34920;\Program%20Files\Microsoft%20Office\Templates\&#30005;&#23376;&#34920;&#26684;&#27169;&#26495;\&#24037;&#19994;&#20225;&#19994;&#36130;&#21153;&#25253;&#34920;.xlt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2019-2-3\1.2019&#24180;&#39044;&#31639;\2019&#24180;&#39044;&#31639;&#27719;&#24635;&#34920;&#26684;\&#29579;&#24428;&#29747;\2015&#24180;1&#26376;19&#26085;&#22791;&#20221;\&#29579;&#24428;&#29747;\2014&#24180;\2015&#24180;&#39044;&#31639;&#32534;&#21046;&#26041;&#26696;\&#33609;&#31295;&#20462;&#25913;&#23436;&#21892;&#38454;&#27573;\&#39044;&#31639;&#32534;&#21046;&#65288;&#26690;&#33395;&#29618;&#36215;&#33609;&#25991;&#20214;&#65289;\&#39044;&#31639;&#32534;&#21046;&#36890;&#30693;\&#39044;&#31639;&#32534;&#21046;&#36890;&#30693;&#23450;&#31295;\DOCUME~1\&#37101;&#25391;&#40527;\LOCALS~1\Temp\&#23376;&#20844;&#21496;&#24773;&#20917;&#34920;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ATA%20Folder\2004&#24180;&#19968;&#33324;&#24615;&#36716;&#31227;&#25903;&#20184;\2004&#24180;&#20113;&#21335;&#30465;&#20998;&#21439;&#20107;&#19994;&#21457;&#23637;&#25903;&#20986;&#65288;&#32463;&#24046;&#24322;&#35843;&#25972;&#65289;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0.32\&#24120;&#26519;&#32929;&#20221;&#20849;&#20139;\&#24120;&#26519;&#32929;&#20221;\&#35745;&#21010;&#25991;&#20214;\&#25253;&#34920;&#21450;&#38468;&#27880;&#27169;&#29256;\&#24120;&#26519;&#32929;&#20221;2006&#25253;&#34920;&#27169;&#29256;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.000\Desktop\&#25105;&#30340;&#20844;&#25991;&#21253;\&#36213;&#21746;&#36132;&#25991;&#20214;&#22841;\&#25253;&#34920;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4&#24180;\2004&#24180;&#19968;&#33324;&#24615;&#36716;&#31227;&#25903;&#20184;&#27979;&#31639;\&#22522;&#30784;&#25968;&#25454;\&#20065;&#38215;&#21644;&#34892;&#25919;&#26449;&#20010;&#25968;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2019-2-3\1.2019&#24180;&#39044;&#31639;\2019&#24180;&#39044;&#31639;&#27719;&#24635;&#34920;&#26684;\&#29579;&#24428;&#29747;\2015&#24180;1&#26376;19&#26085;&#22791;&#20221;\&#29579;&#24428;&#29747;\2014&#24180;\2015&#24180;&#39044;&#31639;&#32534;&#21046;&#26041;&#26696;\&#33609;&#31295;&#20462;&#25913;&#23436;&#21892;&#38454;&#27573;\&#39044;&#31639;&#32534;&#21046;&#65288;&#26690;&#33395;&#29618;&#36215;&#33609;&#25991;&#20214;&#65289;\&#39044;&#31639;&#32534;&#21046;&#36890;&#30693;\&#39044;&#31639;&#32534;&#21046;&#36890;&#30693;&#23450;&#31295;\DOCUME~1\zq\LOCALS~1\Temp\&#36130;&#25919;&#20379;&#20859;&#20154;&#21592;&#20449;&#24687;&#34920;\&#25945;&#32946;\&#27896;&#27700;&#22235;&#20013;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5&#24180;\&#31532;&#20108;&#26041;&#26696;\&#22522;&#30784;&#25968;&#25454;\2002&#24180;&#20113;&#21335;&#30465;&#20998;&#21439;&#19968;&#33324;&#39044;&#31639;&#25910;&#20837;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dgetserver\&#39044;&#31639;&#21496;\BY\YS3\97&#20915;&#31639;&#21306;&#21439;&#26368;&#21518;&#27719;&#24635;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4&#24180;\2004&#24180;&#19968;&#33324;&#24615;&#36716;&#31227;&#25903;&#20184;&#27979;&#31639;\&#22522;&#30784;&#25968;&#25454;\2003&#24180;&#20113;&#21335;&#30465;&#20998;&#21439;&#20013;&#23567;&#23398;&#29983;&#20154;&#25968;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4&#24180;\2004&#24180;&#19968;&#33324;&#24615;&#36716;&#31227;&#25903;&#20184;&#27979;&#31639;\&#22522;&#30784;&#25968;&#25454;\2003&#24180;&#20113;&#21335;&#30465;&#20998;&#21439;&#24635;&#20154;&#21475;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05.189.223\&#29579;&#24428;&#29747;\2015&#24180;1&#26376;19&#26085;&#22791;&#20221;\&#29579;&#24428;&#29747;\2014&#24180;\2015&#24180;&#39044;&#31639;&#32534;&#21046;&#26041;&#26696;\&#33609;&#31295;&#20462;&#25913;&#23436;&#21892;&#38454;&#27573;\&#39044;&#31639;&#32534;&#21046;&#65288;&#26690;&#33395;&#29618;&#36215;&#33609;&#25991;&#20214;&#65289;\&#39044;&#31639;&#32534;&#21046;&#36890;&#30693;\&#39044;&#31639;&#32534;&#21046;&#36890;&#30693;&#23450;&#31295;\&#24037;&#20316;\2010-2011&#24180;&#24066;&#22330;&#37096;\&#24066;&#22330;&#25512;&#24191;&#32452;\4&#21508;&#29255;&#21306;&#23545;&#25509;\&#27963;&#21160;&#32479;&#35745;\&#26032;&#24314;&#25991;&#20214;&#22841;%20(2)\&#24453;&#22788;&#29702;\&#37070;&#29787;\2011&#20013;&#25253;&#30333;&#33647;&#23376;&#20844;&#21496;&#25552;&#20379;&#36164;&#26009;\&#30333;&#33647;&#21512;&#24182;&#25269;&#38144;201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05.189.223\&#39044;&#31639;&#32929;\Users\Administrator\Desktop\&#29579;&#24428;&#29747;\2014&#24180;\2015&#24180;&#39044;&#31639;&#34920;&#26684;\&#21457;&#21508;&#32929;&#23460;&#39044;&#31639;&#27719;&#24635;&#34920;&#26684;\Audit\&#28165;&#21326;&#21516;&#26041;\&#27169;&#29256;04\&#21516;&#26041;2004&#38468;&#27880;&#27169;&#26495;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05.189.223\&#29579;&#24428;&#29747;\2015&#24180;1&#26376;19&#26085;&#22791;&#20221;\&#29579;&#24428;&#29747;\2014&#24180;\2015&#24180;&#39044;&#31639;&#32534;&#21046;&#26041;&#26696;\&#33609;&#31295;&#20462;&#25913;&#23436;&#21892;&#38454;&#27573;\&#39044;&#31639;&#32534;&#21046;&#65288;&#26690;&#33395;&#29618;&#36215;&#33609;&#25991;&#20214;&#65289;\&#39044;&#31639;&#32534;&#21046;&#36890;&#30693;\&#39044;&#31639;&#32534;&#21046;&#36890;&#30693;&#23450;&#31295;\DOCUME~1\&#37101;&#25391;&#40527;\LOCALS~1\Temp\&#23376;&#20844;&#21496;&#24773;&#20917;&#34920;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4.3.1/2024&#24180;&#22320;&#26041;&#36130;&#25919;&#39044;&#31639;&#34920;&#65288;&#20154;&#22823;&#25209;&#22797;&#21475;&#24452;&#65289;20240201&#26356;&#26032;/&#38468;&#20214;3&#65294;2024&#24180;&#22320;&#26041;&#36130;&#25919;&#39044;&#31639;&#34920;&#65288;&#31041;&#38451;&#24066;&#65289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Spares\FILES\SMCTS2\SMCTSSP2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EA09\&#30005;&#35805;&#26126;&#32454;&#34920;\&#33487;&#24030;&#65288;&#26080;&#27719;&#24635;,&#21556;&#27743;&#32447;&#36335;&#20462;&#25913;&#65289;\&#24066;&#26412;&#37096;\&#27743;&#33487;&#33487;&#24030;&#26412;&#37096;&#65288;&#20013;&#22830;&#65289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sers\Administrator\Desktop\2017&#24180;(&#38271;&#27801;)\2.&#37096;&#38376;&#39044;&#31639;\http:\mail.sina.com.cn\Temp\WHJ\&#26412;&#37096;&#25253;&#34920;\Documents%20and%20Settings\XYZH%20USER\&#26700;&#38754;\&#40718;&#26032;\&#20809;&#30424;2001\&#25253;&#34920;&#24213;&#3129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母公司账套名称"/>
      <sheetName val="关联方一览表"/>
      <sheetName val="合并对帐表"/>
      <sheetName val="非合并关联往来"/>
      <sheetName val="非合并关联交易-资金占用"/>
      <sheetName val="非合并关联交易-销售商品"/>
      <sheetName val="非合并关联交易-提供劳务"/>
      <sheetName val="非合并关联交易-采购物资"/>
      <sheetName val="非合并关联交易-接受劳务"/>
      <sheetName val="非合并关联交易-销售商品以外其他资产"/>
      <sheetName val="非合并关联交易-购买商品以外其他资产"/>
      <sheetName val="非合并关联交易-资产租入"/>
      <sheetName val="非合并关联交易-资产出租"/>
      <sheetName val="非合并关联交易-技术转让"/>
      <sheetName val="非合并关联交易-商标许可"/>
      <sheetName val="非合并关联交易-研发项目转移"/>
      <sheetName val="非合并关联交易-综合管理服务"/>
      <sheetName val="非合并关联交易-业务合作"/>
      <sheetName val="减值准备"/>
      <sheetName val="货币资金"/>
      <sheetName val="短期投资"/>
      <sheetName val="应收票据"/>
      <sheetName val="应收票据质押"/>
      <sheetName val="应收账款"/>
      <sheetName val="应收账款前5名"/>
      <sheetName val="其他应收款"/>
      <sheetName val="其他应收款前5名"/>
      <sheetName val="预付账款"/>
      <sheetName val="存货"/>
      <sheetName val="待摊费用"/>
      <sheetName val="长期股权投资"/>
      <sheetName val="股权投资差额"/>
      <sheetName val="固定资产"/>
      <sheetName val="在建工程"/>
      <sheetName val="在建工程减值准备"/>
      <sheetName val="无形资产"/>
      <sheetName val="无形资产减值准备"/>
      <sheetName val="长期待摊费用"/>
      <sheetName val="短期借款"/>
      <sheetName val="短期借款-逾期"/>
      <sheetName val="提供担保"/>
      <sheetName val="应付票据"/>
      <sheetName val="应付账款"/>
      <sheetName val="预收账款"/>
      <sheetName val="应付股利"/>
      <sheetName val="应交税金"/>
      <sheetName val="其他应交款"/>
      <sheetName val="其他应付款"/>
      <sheetName val="预提费用"/>
      <sheetName val="一年内到期的长期负债"/>
      <sheetName val="一年内到期的长期借款-逾期"/>
      <sheetName val="长期借款"/>
      <sheetName val="专项应付款"/>
      <sheetName val="主营业务收入前5名"/>
      <sheetName val="主营业务税金及附加"/>
      <sheetName val="其他业务利润"/>
      <sheetName val="财务费用"/>
      <sheetName val="投资收益"/>
      <sheetName val="补贴收入"/>
      <sheetName val="营业外收支"/>
      <sheetName val="营业外收支03"/>
      <sheetName val="利润表补充资料"/>
      <sheetName val="非经常性损益"/>
      <sheetName val="#REF"/>
      <sheetName val="同方2004附注模板"/>
      <sheetName val="母公司报表"/>
      <sheetName val="综合成本分析01.01-0205"/>
      <sheetName val="FY02"/>
      <sheetName val=""/>
      <sheetName val="KKKKKKKK"/>
      <sheetName val="XL4Poppy"/>
      <sheetName val="内部往来"/>
      <sheetName val="Financ. Overview"/>
      <sheetName val="Toolbo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Financ. Overview"/>
      <sheetName val="Toolbox"/>
      <sheetName val="eqpmad2"/>
      <sheetName val="江苏苏州本部（中央）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目录"/>
      <sheetName val="折旧"/>
      <sheetName val="资本支出"/>
      <sheetName val="网点建设"/>
      <sheetName val="基础设施建设及综合办公用房改造"/>
      <sheetName val="信息技术资本性支出"/>
      <sheetName val="数字视频并帐"/>
      <sheetName val="G.1R-Shou COP G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Main"/>
      <sheetName val="人民银行"/>
      <sheetName val="Financ. Overview"/>
      <sheetName val="Toolbox"/>
      <sheetName val="POWER ASSUMPTIO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"/>
      <sheetName val="各年度收费、罚没、专项收入.xls_Sheet3"/>
      <sheetName val="表二"/>
      <sheetName val="表五"/>
      <sheetName val="2012.2.2 (整合)"/>
      <sheetName val="2012.2.2"/>
      <sheetName val="全市结转"/>
      <sheetName val="提前告知数"/>
      <sheetName val="总人口"/>
      <sheetName val="基础编码"/>
      <sheetName val="省本级收入预计"/>
      <sheetName val="区划对应表"/>
      <sheetName val="1-4余额表"/>
      <sheetName val="四月份月报"/>
      <sheetName val="XL4Poppy"/>
      <sheetName val="DDETABLE "/>
      <sheetName val="#REF"/>
      <sheetName val="2000地方"/>
      <sheetName val="一般预算收入"/>
      <sheetName val="Financ. Overview"/>
      <sheetName val="Toolbox"/>
      <sheetName val="Main"/>
      <sheetName val="中央"/>
      <sheetName val="01北京市"/>
      <sheetName val="有效性列表"/>
      <sheetName val="录入表"/>
      <sheetName val="DY-（调整特殊因素）增量对应重点（汇报）"/>
      <sheetName val="C01-1"/>
      <sheetName val="mx"/>
      <sheetName val="单位编码"/>
      <sheetName val="_ESList"/>
      <sheetName val="表二 汇总表（业务处填）"/>
      <sheetName val="KKKKKKKK"/>
      <sheetName val="农业人口"/>
      <sheetName val="Open"/>
      <sheetName val="事业发展"/>
      <sheetName val="差异系数"/>
      <sheetName val="data"/>
      <sheetName val="公检法司编制"/>
      <sheetName val="行政编制"/>
      <sheetName val="人民银行"/>
      <sheetName val="2009"/>
      <sheetName val="财政部和发改委范围"/>
      <sheetName val="GDP"/>
      <sheetName val="本年收入合计"/>
      <sheetName val="POWER ASSUMPTIONS"/>
      <sheetName val="2007"/>
      <sheetName val="信息技术资本性支出"/>
      <sheetName val="数量对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Tubes"/>
      <sheetName val="Fittings"/>
      <sheetName val="Finning"/>
      <sheetName val="Erection"/>
      <sheetName val="其他利润明细"/>
      <sheetName val="设备采购01"/>
      <sheetName val="设备采购02"/>
      <sheetName val="设备采购0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01表-收支预算总表"/>
      <sheetName val="01表-收支预算总表 (录入表)"/>
      <sheetName val="01表-收入项目录入表"/>
      <sheetName val="02-1表-收入预算表（按单位）"/>
      <sheetName val="02-2表-收入预算表（按功能分类）"/>
      <sheetName val="03表-1-支出预算表（按来源）"/>
      <sheetName val="03表-2-支出预算表（按单位）"/>
      <sheetName val="03表-3-支出预算表 (按功能分类)"/>
      <sheetName val="支出项目设置"/>
      <sheetName val="基本支出录入"/>
      <sheetName val="1基本支出表（汇总打印输出表）"/>
      <sheetName val="支出分类（一般公共预算）"/>
      <sheetName val="支出分类（政府性基金预算)"/>
      <sheetName val="工资福利（一般公共预算）"/>
      <sheetName val="商品服务（一般公共预算）"/>
      <sheetName val="个人家庭（一般公共预算）"/>
      <sheetName val="项目支出录入"/>
      <sheetName val="2项目支出表（汇总打印输出表）"/>
      <sheetName val="项目明细（一般公共预算）"/>
      <sheetName val="项目A（专项商品和服务支出）"/>
      <sheetName val="项目B（专项对个人和家庭的补助)"/>
      <sheetName val="项目C（基本建设）"/>
      <sheetName val="项目D（其他资本性支出及其他）"/>
      <sheetName val="项目E（其他)"/>
      <sheetName val="单位基本信息及人员情况表"/>
      <sheetName val="在职人员(不录系统)"/>
      <sheetName val="离退休人员(不录系统)"/>
      <sheetName val="遗属抚恤人员"/>
      <sheetName val="公残金"/>
      <sheetName val="老干及其他"/>
      <sheetName val="非税收入征收及支出计划表"/>
      <sheetName val="政府采购预算表"/>
      <sheetName val="政府购买服务预算表"/>
      <sheetName val="专项绩效目标申报表（录入表）"/>
      <sheetName val="专项资金预算绩效目标申报表（输出表原表）"/>
      <sheetName val="部门整体绩效(录入表)"/>
      <sheetName val="部门整体绩效目标申报表(输出表) "/>
      <sheetName val="各类计提及公用经费标准表（系统表）"/>
      <sheetName val="数量对比"/>
    </sheetNames>
    <definedNames>
      <definedName name="Module.Prix_SMC" sheetId="6"/>
      <definedName name="Prix_SMC" sheetId="6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Open"/>
      <sheetName val="P1012001"/>
      <sheetName val="Erection"/>
      <sheetName val="设备采购01"/>
      <sheetName val="设备采购02"/>
      <sheetName val="设备采购03"/>
      <sheetName val="列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Toolbox"/>
      <sheetName val="02-2表-收入预算表（按功能分类）"/>
      <sheetName val="FSM"/>
      <sheetName val="2008年考核表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G.1R-Shou COP Gf"/>
      <sheetName val="四月份月报"/>
      <sheetName val="Open"/>
      <sheetName val="列表"/>
      <sheetName val="本年收入合计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POWER ASSUMPTIONS"/>
      <sheetName val="2008年考核表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母公司账套名称"/>
      <sheetName val="关联方一览表"/>
      <sheetName val="合并对帐表"/>
      <sheetName val="非合并关联往来"/>
      <sheetName val="非合并关联交易-资金占用"/>
      <sheetName val="非合并关联交易-销售商品"/>
      <sheetName val="非合并关联交易-提供劳务"/>
      <sheetName val="非合并关联交易-采购物资"/>
      <sheetName val="非合并关联交易-接受劳务"/>
      <sheetName val="非合并关联交易-销售商品以外其他资产"/>
      <sheetName val="非合并关联交易-购买商品以外其他资产"/>
      <sheetName val="非合并关联交易-资产租入"/>
      <sheetName val="非合并关联交易-资产出租"/>
      <sheetName val="非合并关联交易-技术转让"/>
      <sheetName val="非合并关联交易-商标许可"/>
      <sheetName val="非合并关联交易-研发项目转移"/>
      <sheetName val="非合并关联交易-综合管理服务"/>
      <sheetName val="非合并关联交易-业务合作"/>
      <sheetName val="减值准备"/>
      <sheetName val="货币资金"/>
      <sheetName val="短期投资"/>
      <sheetName val="应收票据"/>
      <sheetName val="应收票据质押"/>
      <sheetName val="应收账款"/>
      <sheetName val="应收账款前5名"/>
      <sheetName val="其他应收款"/>
      <sheetName val="其他应收款前5名"/>
      <sheetName val="预付账款"/>
      <sheetName val="存货"/>
      <sheetName val="待摊费用"/>
      <sheetName val="长期股权投资"/>
      <sheetName val="股权投资差额"/>
      <sheetName val="固定资产"/>
      <sheetName val="在建工程"/>
      <sheetName val="在建工程减值准备"/>
      <sheetName val="无形资产"/>
      <sheetName val="无形资产减值准备"/>
      <sheetName val="长期待摊费用"/>
      <sheetName val="短期借款"/>
      <sheetName val="短期借款-逾期"/>
      <sheetName val="提供担保"/>
      <sheetName val="应付票据"/>
      <sheetName val="应付账款"/>
      <sheetName val="预收账款"/>
      <sheetName val="应付股利"/>
      <sheetName val="应交税金"/>
      <sheetName val="其他应交款"/>
      <sheetName val="其他应付款"/>
      <sheetName val="预提费用"/>
      <sheetName val="一年内到期的长期负债"/>
      <sheetName val="一年内到期的长期借款-逾期"/>
      <sheetName val="长期借款"/>
      <sheetName val="专项应付款"/>
      <sheetName val="主营业务收入前5名"/>
      <sheetName val="主营业务税金及附加"/>
      <sheetName val="其他业务利润"/>
      <sheetName val="财务费用"/>
      <sheetName val="投资收益"/>
      <sheetName val="补贴收入"/>
      <sheetName val="营业外收支"/>
      <sheetName val="营业外收支03"/>
      <sheetName val="利润表补充资料"/>
      <sheetName val="非经常性损益"/>
      <sheetName val="#REF"/>
      <sheetName val="同方2004附注模板"/>
      <sheetName val="母公司报表"/>
      <sheetName val="综合成本分析01.01-0205"/>
      <sheetName val="FY02"/>
      <sheetName val=""/>
      <sheetName val="KKKKKKKK"/>
      <sheetName val="调用表"/>
      <sheetName val="总人口"/>
      <sheetName val="SW-TE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Toolbox"/>
      <sheetName val="G.1R-Shou COP Gf"/>
      <sheetName val="本年收入合计"/>
      <sheetName val="POWER ASSUMPTIONS"/>
      <sheetName val="产品销售收入成本明细表（合同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1.xml><?xml version="1.0" encoding="utf-8"?>
<externalLink xmlns="http://schemas.openxmlformats.org/spreadsheetml/2006/main">
  <externalBook xmlns:r="http://schemas.openxmlformats.org/officeDocument/2006/relationships" r:id="rId1">
    <sheetNames>
      <sheetName val="内部应付帐龄"/>
      <sheetName val="内部发生"/>
      <sheetName val="内部往来"/>
      <sheetName val="关联方"/>
      <sheetName val="内部往来余额"/>
      <sheetName val="应付泛太"/>
      <sheetName val="应付帐款"/>
      <sheetName val="航空公司应付"/>
      <sheetName val="予收主表"/>
      <sheetName val="予收"/>
      <sheetName val="应付主表"/>
      <sheetName val="应收主表"/>
      <sheetName val="应收"/>
      <sheetName val="应收帐龄"/>
      <sheetName val="其他应收帐龄"/>
      <sheetName val="坏帐"/>
      <sheetName val="函证控制表"/>
      <sheetName val="Sheet2"/>
      <sheetName val="Sheet3"/>
      <sheetName val="汇总"/>
      <sheetName val="POWER ASSUMPTIONS"/>
      <sheetName val="村级支出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22.xml><?xml version="1.0" encoding="utf-8"?>
<externalLink xmlns="http://schemas.openxmlformats.org/spreadsheetml/2006/main">
  <externalBook xmlns:r="http://schemas.openxmlformats.org/officeDocument/2006/relationships" r:id="rId1">
    <sheetNames>
      <sheetName val="目录"/>
      <sheetName val="03报表审定"/>
      <sheetName val="本部资产负债表"/>
      <sheetName val="本部利润表"/>
      <sheetName val="调整分录汇总"/>
      <sheetName val="现金收支管理"/>
      <sheetName val="货币资金主表-1"/>
      <sheetName val="货币资金主表-2"/>
      <sheetName val="银行存款明细"/>
      <sheetName val="关于未达帐说明"/>
      <sheetName val="其他货币资金"/>
      <sheetName val="抽凭"/>
      <sheetName val="其他应收主表-1"/>
      <sheetName val="其他应收主表-2"/>
      <sheetName val="其他应收款-明细(未审)"/>
      <sheetName val="其他应收款-明细(审定)"/>
      <sheetName val="其他应收款-年初账龄"/>
      <sheetName val="其他应收变动-2004.1--9"/>
      <sheetName val="其他应收变动-个人"/>
      <sheetName val="往来涵证控制表"/>
      <sheetName val="其他流动资产主表-1"/>
      <sheetName val="其他流动资产主表-2"/>
      <sheetName val="其他流动资产明细"/>
      <sheetName val="待摊主表-1"/>
      <sheetName val="待摊费用主表-2"/>
      <sheetName val="待摊明细"/>
      <sheetName val="固定资产内控"/>
      <sheetName val="固定资产主表-1"/>
      <sheetName val="固定资产主表-2"/>
      <sheetName val="审计补提折旧表"/>
      <sheetName val="固定资产-审定后"/>
      <sheetName val="固定资产-企业"/>
      <sheetName val="房屋"/>
      <sheetName val="机器"/>
      <sheetName val="运输"/>
      <sheetName val="F.A.增加"/>
      <sheetName val="F.A.减少(报废)"/>
      <sheetName val="F.A.盘点"/>
      <sheetName val="固资抽凭"/>
      <sheetName val="盘点小结"/>
      <sheetName val="折旧分析"/>
      <sheetName val="固定资产减值准备-明细"/>
      <sheetName val="固定资产清理主表-1"/>
      <sheetName val="固定资产清理主表-2"/>
      <sheetName val="固定资产清理明细表"/>
      <sheetName val="房屋-核对房产证"/>
      <sheetName val="在建工程主表-1"/>
      <sheetName val="在建工程主表-2"/>
      <sheetName val="在建工程明细"/>
      <sheetName val="模具"/>
      <sheetName val="工程盘点"/>
      <sheetName val="基建工程支出明细表L6001"/>
      <sheetName val="无形资产主表-1"/>
      <sheetName val="无形资产主表-2"/>
      <sheetName val="无形资产摊销"/>
      <sheetName val="土地使用权"/>
      <sheetName val="长期待摊费用主表-1"/>
      <sheetName val="长期待摊费用主表-2"/>
      <sheetName val="长期待摊费用明细摊销"/>
      <sheetName val="短期借款主表-1"/>
      <sheetName val="短期借款主表-2"/>
      <sheetName val="长期借款主表-1"/>
      <sheetName val="长期借款主表-2"/>
      <sheetName val="借款流程"/>
      <sheetName val="借款明细表"/>
      <sheetName val="明细表"/>
      <sheetName val="财务费用主表-1"/>
      <sheetName val="财务费用主表-2"/>
      <sheetName val="财务费用明细"/>
      <sheetName val="财务费用核对-借款利息"/>
      <sheetName val="其他应付款主表-1"/>
      <sheetName val="其它应付款主表-2"/>
      <sheetName val="其它应付款-明细(重分类后)"/>
      <sheetName val="其他应付款变动"/>
      <sheetName val="应付工资主表-1"/>
      <sheetName val="应付工资主表-2"/>
      <sheetName val="问卷"/>
      <sheetName val="文字说明"/>
      <sheetName val="工资分析"/>
      <sheetName val="三险一金"/>
      <sheetName val="人数"/>
      <sheetName val="应付福利费主表-1"/>
      <sheetName val="应付福利费主表-2"/>
      <sheetName val="福利费明细"/>
      <sheetName val="预提费用主表-1"/>
      <sheetName val="预提费用主表-2"/>
      <sheetName val="预提费用明细表"/>
      <sheetName val="部分预提"/>
      <sheetName val="预提发生额分析"/>
      <sheetName val="其他业务利润主表-1"/>
      <sheetName val="其他业务利润主表-2"/>
      <sheetName val="其他利润明细"/>
      <sheetName val="其他利润明细-内部"/>
      <sheetName val="营业外收支主表-1"/>
      <sheetName val="营业外收入主表-2"/>
      <sheetName val="营业外收入明细"/>
      <sheetName val="营业外支出明细"/>
      <sheetName val="长期投资主表-1"/>
      <sheetName val="长期投资主表-2"/>
      <sheetName val="长期股权投资明细表√"/>
      <sheetName val="费用内控描述"/>
      <sheetName val="管理费用主表-1"/>
      <sheetName val="管理费用主表-2"/>
      <sheetName val="管理费用"/>
      <sheetName val="技术开发费"/>
      <sheetName val="销售费用主表-1"/>
      <sheetName val="销售费用主表-2"/>
      <sheetName val="销售费用"/>
      <sheetName val="应收票据主表-1"/>
      <sheetName val="应收票据主表-2"/>
      <sheetName val="应收票据明细表"/>
      <sheetName val="应付票据主表-1"/>
      <sheetName val="应付票据主表-2"/>
      <sheetName val="应付票据明细表"/>
      <sheetName val="应付股利主表-1"/>
      <sheetName val="应付股利主表-2"/>
      <sheetName val="应付股利明细表"/>
      <sheetName val="实收资本主表-1"/>
      <sheetName val="实收资本主表-2"/>
      <sheetName val="实收资本明细表"/>
      <sheetName val="资本公积主表-1"/>
      <sheetName val="资本公积主表-2"/>
      <sheetName val="资本公积明细表"/>
      <sheetName val="盈余公积主表-1"/>
      <sheetName val="盈余公积主表-2"/>
      <sheetName val="盈余公积明细表"/>
      <sheetName val="长期应付款主表-1"/>
      <sheetName val="长期应付款主表-2"/>
      <sheetName val="长期应付款明细表"/>
      <sheetName val="专项应付款主表-1"/>
      <sheetName val="专项应付款主表-2"/>
      <sheetName val="补贴收入主表-1"/>
      <sheetName val="补贴收入主表-2"/>
      <sheetName val="补贴收入明细"/>
      <sheetName val="所得税"/>
      <sheetName val="财政供养人员增幅"/>
      <sheetName val="POWER ASSUMPTIONS"/>
      <sheetName val="FY0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</sheetDataSet>
  </externalBook>
</externalLink>
</file>

<file path=xl/externalLinks/externalLink2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数量对比"/>
      <sheetName val="毛利"/>
      <sheetName val="月"/>
      <sheetName val="收入"/>
      <sheetName val="成本"/>
      <sheetName val="倒扎表03"/>
      <sheetName val="Sheet2"/>
      <sheetName val="产品销售收入成本明细表（合同）"/>
      <sheetName val="Toolbox"/>
      <sheetName val="GD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4.xml><?xml version="1.0" encoding="utf-8"?>
<externalLink xmlns="http://schemas.openxmlformats.org/spreadsheetml/2006/main">
  <externalBook xmlns:r="http://schemas.openxmlformats.org/officeDocument/2006/relationships" r:id="rId1">
    <sheetNames>
      <sheetName val="库龄统计"/>
      <sheetName val="设备采购05"/>
      <sheetName val="设备采购04"/>
      <sheetName val="设备采购03"/>
      <sheetName val="设备采购02"/>
      <sheetName val="设备采购01"/>
      <sheetName val="村级支出"/>
      <sheetName val="内部往来"/>
      <sheetName val="一般预算收入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5.xml><?xml version="1.0" encoding="utf-8"?>
<externalLink xmlns="http://schemas.openxmlformats.org/spreadsheetml/2006/main">
  <externalBook xmlns:r="http://schemas.openxmlformats.org/officeDocument/2006/relationships" r:id="rId1">
    <sheetNames>
      <sheetName val="目录"/>
      <sheetName val="FSM"/>
      <sheetName val="FS"/>
      <sheetName val="合并H"/>
      <sheetName val="HH"/>
      <sheetName val="HF"/>
      <sheetName val="坏帐"/>
      <sheetName val="合并底稿"/>
      <sheetName val="本部合并B"/>
      <sheetName val="BH"/>
      <sheetName val="BF"/>
      <sheetName val="研究YJ"/>
      <sheetName val="YJH"/>
      <sheetName val="YJF"/>
      <sheetName val="外贸W"/>
      <sheetName val="WH"/>
      <sheetName val="WF"/>
      <sheetName val="韵美Y"/>
      <sheetName val="YH"/>
      <sheetName val="YF"/>
      <sheetName val="强磁QC"/>
      <sheetName val="QH"/>
      <sheetName val="QF"/>
      <sheetName val="本部Z"/>
      <sheetName val="ZH"/>
      <sheetName val="ZF"/>
      <sheetName val="准备和所得税"/>
      <sheetName val="投资收益"/>
      <sheetName val="事业S"/>
      <sheetName val="SH"/>
      <sheetName val="SF"/>
      <sheetName val="结算J"/>
      <sheetName val="JH"/>
      <sheetName val="JF"/>
      <sheetName val="资产附注"/>
      <sheetName val="负债损益附注"/>
      <sheetName val="数量对比"/>
      <sheetName val="FY02"/>
      <sheetName val="其他利润明细"/>
      <sheetName val="科目余额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26.xml><?xml version="1.0" encoding="utf-8"?>
<externalLink xmlns="http://schemas.openxmlformats.org/spreadsheetml/2006/main">
  <externalBook xmlns:r="http://schemas.openxmlformats.org/officeDocument/2006/relationships" r:id="rId1">
    <sheetNames>
      <sheetName val="汇总报价"/>
      <sheetName val="网点报价"/>
      <sheetName val="数量明细"/>
      <sheetName val="统计"/>
      <sheetName val="列表"/>
      <sheetName val="设备采购01"/>
      <sheetName val="设备采购02"/>
      <sheetName val="设备采购03"/>
      <sheetName val="封面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7.xml><?xml version="1.0" encoding="utf-8"?>
<externalLink xmlns="http://schemas.openxmlformats.org/spreadsheetml/2006/main">
  <externalBook xmlns:r="http://schemas.openxmlformats.org/officeDocument/2006/relationships" r:id="rId1">
    <sheetNames>
      <sheetName val="2008年考核表"/>
      <sheetName val="GDP"/>
      <sheetName val="设备采购01"/>
      <sheetName val="设备采购02"/>
      <sheetName val="设备采购03"/>
      <sheetName val="公检法司编制"/>
      <sheetName val="行政编制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8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本年收入合计"/>
      <sheetName val="01.增值税"/>
      <sheetName val="03.营业税"/>
      <sheetName val="04.企业所得税"/>
      <sheetName val="07.个人所得税"/>
      <sheetName val="08.资源税"/>
      <sheetName val="09.投调税"/>
      <sheetName val="10.城建税"/>
      <sheetName val="11.房产税"/>
      <sheetName val="12.印花税"/>
      <sheetName val="13.城镇土地使用税"/>
      <sheetName val="14.土地增值税"/>
      <sheetName val="15.车船使用和牌照税"/>
      <sheetName val="25.屠宰税"/>
      <sheetName val="30.农业税"/>
      <sheetName val="31.烟叶农特税"/>
      <sheetName val="33.耕地占用税"/>
      <sheetName val="34.契税"/>
      <sheetName val="40.经营收益"/>
      <sheetName val="41.亏损补贴"/>
      <sheetName val="42.行政性收费"/>
      <sheetName val="43.罚没收入"/>
      <sheetName val="70.专项收入"/>
      <sheetName val="71.其他收入"/>
      <sheetName val="G.1R-Shou COP Gf"/>
      <sheetName val="列表"/>
      <sheetName val="本部"/>
      <sheetName val="FSM"/>
      <sheetName val="合计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29.xml><?xml version="1.0" encoding="utf-8"?>
<externalLink xmlns="http://schemas.openxmlformats.org/spreadsheetml/2006/main">
  <externalBook xmlns:r="http://schemas.openxmlformats.org/officeDocument/2006/relationships" r:id="rId1">
    <sheetNames>
      <sheetName val="月报"/>
      <sheetName val="1月报"/>
      <sheetName val="2月报"/>
      <sheetName val="3月报"/>
      <sheetName val="4月报"/>
      <sheetName val="5月报"/>
      <sheetName val="6月报"/>
      <sheetName val="7月报"/>
      <sheetName val="8月报"/>
      <sheetName val="9月报"/>
      <sheetName val="10月报"/>
      <sheetName val="11月报"/>
      <sheetName val="12月报"/>
      <sheetName val="汇总"/>
      <sheetName val="2008年考核表"/>
      <sheetName val="一般预算收入"/>
      <sheetName val="列表"/>
      <sheetName val="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休息"/>
      <sheetName val="您好"/>
      <sheetName val="首页"/>
      <sheetName val="报表格式"/>
      <sheetName val="汇总底稿 资产负债表"/>
      <sheetName val="汇总底稿 利润表"/>
      <sheetName val="汇总底稿 现金流量表"/>
      <sheetName val="合并抵销或调整分录（1）"/>
      <sheetName val="合并抵销或调整分录（2）"/>
      <sheetName val="客户报出-资产负债表"/>
      <sheetName val="1"/>
      <sheetName val="客户报出-利润表"/>
      <sheetName val="2"/>
      <sheetName val=" "/>
      <sheetName val="客户报出-现金流量表"/>
      <sheetName val="3"/>
      <sheetName val="所有者权益增减变动表"/>
      <sheetName val="试算平衡表-期末数"/>
      <sheetName val="试算平衡表-期初数"/>
      <sheetName val="试算平衡表-现金流量表"/>
      <sheetName val="报表分析-资产负债表"/>
      <sheetName val="报表分析-利润表"/>
      <sheetName val="财务比率分析表"/>
      <sheetName val="审定表"/>
      <sheetName val="合并抵销分录指引"/>
      <sheetName val="审定表模板"/>
      <sheetName val="正式版信息"/>
      <sheetName val="使用说明"/>
      <sheetName val="02-2表-收入预算表（按功能分类）"/>
      <sheetName val="江苏苏州本部（中央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30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财政供养人员增幅"/>
      <sheetName val="Toolbox"/>
      <sheetName val="本年收入合计"/>
      <sheetName val="工商税收"/>
      <sheetName val="2008年考核表"/>
      <sheetName val="调用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1.xml><?xml version="1.0" encoding="utf-8"?>
<externalLink xmlns="http://schemas.openxmlformats.org/spreadsheetml/2006/main">
  <externalBook xmlns:r="http://schemas.openxmlformats.org/officeDocument/2006/relationships" r:id="rId1">
    <sheetNames>
      <sheetName val="产品销售收入成本明细表（合同）"/>
      <sheetName val="产品销售成本.dbf"/>
      <sheetName val="Sheet3"/>
      <sheetName val="收入成本测算"/>
      <sheetName val="零星合同—L"/>
      <sheetName val="成套合同—X"/>
      <sheetName val="软启动器—R"/>
      <sheetName val="软启动器—M"/>
      <sheetName val="基本生产明细账"/>
      <sheetName val="公检法司编制"/>
      <sheetName val="行政编制"/>
      <sheetName val="本年收入合计"/>
      <sheetName val="编码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2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村级支出"/>
      <sheetName val="财政供养人员增幅"/>
      <sheetName val="合计"/>
      <sheetName val="汇总"/>
      <sheetName val="在产品200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3.xml><?xml version="1.0" encoding="utf-8"?>
<externalLink xmlns="http://schemas.openxmlformats.org/spreadsheetml/2006/main">
  <externalBook xmlns:r="http://schemas.openxmlformats.org/officeDocument/2006/relationships" r:id="rId1">
    <sheetNames>
      <sheetName val="01销售费用"/>
      <sheetName val="02销售费用"/>
      <sheetName val="fy01"/>
      <sheetName val="FY02"/>
      <sheetName val="02.5发出"/>
      <sheetName val="01.12发出"/>
      <sheetName val="盘点表"/>
      <sheetName val="宽厚普镇板计价"/>
      <sheetName val="普镇板计价"/>
      <sheetName val="25螺纹钢计价"/>
      <sheetName val="16螺纹钢"/>
      <sheetName val="16锰板"/>
      <sheetName val="连铸坯计价"/>
      <sheetName val="宽厚16锰板"/>
      <sheetName val="22螺纹钢"/>
      <sheetName val="02产成品"/>
      <sheetName val="Sheet2"/>
      <sheetName val="Sheet1"/>
      <sheetName val="01产成品"/>
      <sheetName val="01成本"/>
      <sheetName val="02成本"/>
      <sheetName val="其他业务支出"/>
      <sheetName val="产品销售收入成本明细表（合同）"/>
      <sheetName val="DATA"/>
      <sheetName val="汇总"/>
      <sheetName val="农业人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4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A01"/>
      <sheetName val="A02"/>
      <sheetName val="A03"/>
      <sheetName val="A04"/>
      <sheetName val="A05"/>
      <sheetName val="A06"/>
      <sheetName val="A07"/>
      <sheetName val="数字视频并帐"/>
      <sheetName val="汇总"/>
      <sheetName val="农业用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5.xml><?xml version="1.0" encoding="utf-8"?>
<externalLink xmlns="http://schemas.openxmlformats.org/spreadsheetml/2006/main">
  <externalBook xmlns:r="http://schemas.openxmlformats.org/officeDocument/2006/relationships" r:id="rId1">
    <sheetNames>
      <sheetName val="GDP"/>
      <sheetName val="财政供养人员增幅"/>
      <sheetName val="FY02"/>
      <sheetName val="调用表"/>
      <sheetName val="人员支出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6.xml><?xml version="1.0" encoding="utf-8"?>
<externalLink xmlns="http://schemas.openxmlformats.org/spreadsheetml/2006/main">
  <externalBook xmlns:r="http://schemas.openxmlformats.org/officeDocument/2006/relationships" r:id="rId1">
    <sheetNames>
      <sheetName val="一般预算收入"/>
      <sheetName val="XL4Poppy"/>
      <sheetName val="GDP"/>
      <sheetName val="在产品2001"/>
      <sheetName val="村级支出"/>
      <sheetName val="本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7.xml><?xml version="1.0" encoding="utf-8"?>
<externalLink xmlns="http://schemas.openxmlformats.org/spreadsheetml/2006/main">
  <externalBook xmlns:r="http://schemas.openxmlformats.org/officeDocument/2006/relationships" r:id="rId1">
    <sheetNames>
      <sheetName val="工商税收"/>
      <sheetName val="封面"/>
      <sheetName val="一般预算收入"/>
      <sheetName val="农业人口"/>
      <sheetName val="FY02"/>
      <sheetName val="行政区划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8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行政编制"/>
      <sheetName val="公检法司编制"/>
      <sheetName val="行政和公检法司人数"/>
      <sheetName val="GDP"/>
      <sheetName val="工商税收"/>
      <sheetName val="农业用地"/>
      <sheetName val="封面"/>
      <sheetName val="基础编码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9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合计"/>
      <sheetName val="行政"/>
      <sheetName val="公检法司"/>
      <sheetName val="教育"/>
      <sheetName val="其他事业"/>
      <sheetName val="C01-1"/>
      <sheetName val="公检法司编制"/>
      <sheetName val="行政编制"/>
      <sheetName val="GDP"/>
      <sheetName val="2002年一般预算收入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SW-TEO"/>
      <sheetName val="综合成本分析01.01-0205"/>
      <sheetName val="FY02"/>
      <sheetName val="#REF"/>
      <sheetName val="调用表"/>
      <sheetName val="T02"/>
      <sheetName val="T0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0.xml><?xml version="1.0" encoding="utf-8"?>
<externalLink xmlns="http://schemas.openxmlformats.org/spreadsheetml/2006/main">
  <externalBook xmlns:r="http://schemas.openxmlformats.org/officeDocument/2006/relationships" r:id="rId1">
    <sheetNames>
      <sheetName val="投资架构一览表"/>
      <sheetName val="DATA"/>
      <sheetName val="人员支出"/>
      <sheetName val="一般预算收入"/>
      <sheetName val="中小学生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41.xml><?xml version="1.0" encoding="utf-8"?>
<externalLink xmlns="http://schemas.openxmlformats.org/spreadsheetml/2006/main">
  <externalBook xmlns:r="http://schemas.openxmlformats.org/officeDocument/2006/relationships" r:id="rId1">
    <sheetNames>
      <sheetName val="报表"/>
      <sheetName val="数字视频并帐"/>
      <sheetName val="股本变化表"/>
      <sheetName val="原资产负债"/>
      <sheetName val="原损益"/>
      <sheetName val="分工"/>
      <sheetName val="期初调整"/>
      <sheetName val="总部+数字视频年初数"/>
      <sheetName val="资产负债表"/>
      <sheetName val="科目余额表"/>
      <sheetName val="总人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42.xml><?xml version="1.0" encoding="utf-8"?>
<externalLink xmlns="http://schemas.openxmlformats.org/spreadsheetml/2006/main">
  <externalBook xmlns:r="http://schemas.openxmlformats.org/officeDocument/2006/relationships" r:id="rId1">
    <sheetNames>
      <sheetName val="总帐"/>
      <sheetName val="调用表"/>
      <sheetName val="拨款表-基建"/>
      <sheetName val="其他处"/>
      <sheetName val="市州"/>
      <sheetName val="环保"/>
      <sheetName val="发改委来文"/>
      <sheetName val="数字视频并帐"/>
      <sheetName val="事业发展"/>
      <sheetName val="工商税收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3.xml><?xml version="1.0" encoding="utf-8"?>
<externalLink xmlns="http://schemas.openxmlformats.org/spreadsheetml/2006/main">
  <externalBook xmlns:r="http://schemas.openxmlformats.org/officeDocument/2006/relationships" r:id="rId1">
    <sheetNames>
      <sheetName val="单位信息1"/>
      <sheetName val="单位信息2"/>
      <sheetName val="非税征收"/>
      <sheetName val="政府采购"/>
      <sheetName val="基本支出预算"/>
      <sheetName val="项目预算"/>
      <sheetName val="成本性预算"/>
      <sheetName val="收支预算总表"/>
      <sheetName val="编码"/>
      <sheetName val="四月份月报"/>
      <sheetName val="公检法司编制"/>
      <sheetName val="行政编制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44.xml><?xml version="1.0" encoding="utf-8"?>
<externalLink xmlns="http://schemas.openxmlformats.org/spreadsheetml/2006/main">
  <externalBook xmlns:r="http://schemas.openxmlformats.org/officeDocument/2006/relationships" r:id="rId1">
    <sheetNames>
      <sheetName val="调整分录"/>
      <sheetName val="生产成本核算"/>
      <sheetName val="存货"/>
      <sheetName val="Sheet2"/>
      <sheetName val="存货明细"/>
      <sheetName val="原材料"/>
      <sheetName val="主原材料"/>
      <sheetName val="产成品"/>
      <sheetName val="在产品2001"/>
      <sheetName val="在产品与产成品核算测试"/>
      <sheetName val="产成品之间分配测试"/>
      <sheetName val="计价测试"/>
      <sheetName val="2000年各存货明细分析"/>
      <sheetName val="2001年各存货明细分析"/>
      <sheetName val="2000年各存货明细2"/>
      <sheetName val="存货2001"/>
      <sheetName val="销售成本"/>
      <sheetName val="生产成本"/>
      <sheetName val="制造费用"/>
      <sheetName val="在产品分配"/>
      <sheetName val="应付帐款"/>
      <sheetName val="Sheet4 (2)"/>
      <sheetName val="Sheet2 (2)"/>
      <sheetName val="预付帐款前五名"/>
      <sheetName val="应付帐款前五名"/>
      <sheetName val="Sheet3 (2)"/>
      <sheetName val="1"/>
      <sheetName val="Sheet4 (3)"/>
      <sheetName val="Sheet2 (3)"/>
      <sheetName val="Sheet3 (3)"/>
      <sheetName val="(4)"/>
      <sheetName val="Sheet4 (4)"/>
      <sheetName val="Sheet2 (4)"/>
      <sheetName val="Sheet3 (4)"/>
      <sheetName val="Sheet1"/>
      <sheetName val="行政区划"/>
      <sheetName val="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45.xml><?xml version="1.0" encoding="utf-8"?>
<externalLink xmlns="http://schemas.openxmlformats.org/spreadsheetml/2006/main">
  <externalBook xmlns:r="http://schemas.openxmlformats.org/officeDocument/2006/relationships" r:id="rId1">
    <sheetNames>
      <sheetName val="农业人口"/>
      <sheetName val="公检法司编制"/>
      <sheetName val="行政编制"/>
      <sheetName val="在产品2001"/>
      <sheetName val="基础编码"/>
      <sheetName val="数字视频并帐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6.xml><?xml version="1.0" encoding="utf-8"?>
<externalLink xmlns="http://schemas.openxmlformats.org/spreadsheetml/2006/main">
  <externalBook xmlns:r="http://schemas.openxmlformats.org/officeDocument/2006/relationships" r:id="rId1">
    <sheetNames>
      <sheetName val="农业用地"/>
      <sheetName val="合计"/>
      <sheetName val="农业人口"/>
      <sheetName val="2002年一般预算收入"/>
      <sheetName val="调用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47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C01-1"/>
      <sheetName val="农业用地"/>
      <sheetName val="P1012001"/>
      <sheetName val="编码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48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人员支出"/>
      <sheetName val="调用表"/>
      <sheetName val="C01-1"/>
      <sheetName val="中小学生"/>
      <sheetName val="在产品200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9.xml><?xml version="1.0" encoding="utf-8"?>
<externalLink xmlns="http://schemas.openxmlformats.org/spreadsheetml/2006/main">
  <externalBook xmlns:r="http://schemas.openxmlformats.org/officeDocument/2006/relationships" r:id="rId1">
    <sheetNames>
      <sheetName val="资产负债表"/>
      <sheetName val="损益表"/>
      <sheetName val="财务状况变动表"/>
      <sheetName val="利润分配表"/>
      <sheetName val="主营业务收支明细表"/>
      <sheetName val="人员支出"/>
      <sheetName val="总人口"/>
      <sheetName val="农业人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BASE"/>
      <sheetName val="T02"/>
      <sheetName val="T03"/>
      <sheetName val="T04"/>
      <sheetName val="T12"/>
      <sheetName val="NY"/>
      <sheetName val="DATA"/>
      <sheetName val="T13"/>
      <sheetName val="G.1R-Shou COP Gf"/>
      <sheetName val="数字视频并帐"/>
      <sheetName val="江苏苏州本部（中央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50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事业发展"/>
      <sheetName val="编码"/>
      <sheetName val="资产负债表"/>
      <sheetName val="农业用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51.xml><?xml version="1.0" encoding="utf-8"?>
<externalLink xmlns="http://schemas.openxmlformats.org/spreadsheetml/2006/main">
  <externalBook xmlns:r="http://schemas.openxmlformats.org/officeDocument/2006/relationships" r:id="rId1">
    <sheetNames>
      <sheetName val="关联方明细表"/>
      <sheetName val="报告资产表"/>
      <sheetName val="报告负债表"/>
      <sheetName val="报告利润表"/>
      <sheetName val="报告现金流量表"/>
      <sheetName val="报告资产减值准备表"/>
      <sheetName val="减值准备过录表"/>
      <sheetName val="cf过录表"/>
      <sheetName val="cf-其他过录表"/>
      <sheetName val="cf调整分录"/>
      <sheetName val="过录表"/>
      <sheetName val="合并抵销"/>
      <sheetName val="汇总抵销"/>
      <sheetName val="本部"/>
      <sheetName val="本部SAD"/>
      <sheetName val="分公司1"/>
      <sheetName val="分公司1SAD"/>
      <sheetName val="分公司2"/>
      <sheetName val="分公司2SAD"/>
      <sheetName val="分公司3"/>
      <sheetName val="分公司3SAD"/>
      <sheetName val="分公司4"/>
      <sheetName val="分公司4SAD"/>
      <sheetName val="分公司5"/>
      <sheetName val="分公司5SAD"/>
      <sheetName val="分公司6"/>
      <sheetName val="分公司6SAD"/>
      <sheetName val="子公司1"/>
      <sheetName val="子公司1SAD"/>
      <sheetName val="子公司2"/>
      <sheetName val="子公司2SAD"/>
      <sheetName val="子公司3"/>
      <sheetName val="子公司3SAD"/>
      <sheetName val="子公司4"/>
      <sheetName val="子公司4SAD"/>
      <sheetName val="2005年未审报表"/>
      <sheetName val="未审合并抵销"/>
      <sheetName val="未审汇总抵销"/>
      <sheetName val="报表模版"/>
      <sheetName val="年审要求"/>
      <sheetName val="期初数核对底稿"/>
      <sheetName val="封面"/>
      <sheetName val="编码"/>
      <sheetName val="产品销售收入成本明细表（合同）"/>
      <sheetName val="事业发展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52.xml><?xml version="1.0" encoding="utf-8"?>
<externalLink xmlns="http://schemas.openxmlformats.org/spreadsheetml/2006/main">
  <externalBook xmlns:r="http://schemas.openxmlformats.org/officeDocument/2006/relationships" r:id="rId1">
    <sheetNames>
      <sheetName val="四月份月报"/>
      <sheetName val="C01-1"/>
      <sheetName val="本年收入合计"/>
      <sheetName val="封面"/>
      <sheetName val="农业用地"/>
      <sheetName val="村级支出"/>
      <sheetName val="类型"/>
      <sheetName val="#REF"/>
      <sheetName val="eqpmad2"/>
      <sheetName val="Sheet1"/>
      <sheetName val="国家"/>
      <sheetName val="中央"/>
      <sheetName val="公路里程"/>
      <sheetName val="有效性列表"/>
      <sheetName val="区划对应表"/>
      <sheetName val="参数表"/>
      <sheetName val="总表"/>
      <sheetName val="工商税收"/>
      <sheetName val="D011H403"/>
      <sheetName val="_ESList"/>
      <sheetName val="事业发展"/>
      <sheetName val="P1012001"/>
      <sheetName val="DDETABLE "/>
      <sheetName val="基础编码"/>
      <sheetName val="2014"/>
      <sheetName val="XL4Poppy"/>
      <sheetName val="_x005f_x0000__x005f_x0000__x005f_x0000__x005f_x0000__x0"/>
      <sheetName val="#REF!"/>
      <sheetName val="_x005f_x005f_x005f_x0000__x005f_x005f_x005f_x0000__x005"/>
      <sheetName val="_x005f_x005f_x005f_x005f_x005f_x005f_x005f_x0000__x005f"/>
      <sheetName val="1-4余额表"/>
      <sheetName val="_x005f_x005f_x005f_x005f_x005f_x005f_x005f_x005f_x005f_x005f_"/>
      <sheetName val=""/>
      <sheetName val="_x005f_x0000__x005f_x0000__x005"/>
      <sheetName val="_x005f_x005f_x005f_x0000__x005f"/>
      <sheetName val="_x005f_x0000__x005f"/>
      <sheetName val="_x005f_x005f_x005f_x005f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53.xml><?xml version="1.0" encoding="utf-8"?>
<externalLink xmlns="http://schemas.openxmlformats.org/spreadsheetml/2006/main">
  <externalBook xmlns:r="http://schemas.openxmlformats.org/officeDocument/2006/relationships" r:id="rId1">
    <sheetNames>
      <sheetName val="行政区划"/>
      <sheetName val="农业人口"/>
      <sheetName val="四月份月报"/>
      <sheetName val="人员支出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54.xml><?xml version="1.0" encoding="utf-8"?>
<externalLink xmlns="http://schemas.openxmlformats.org/spreadsheetml/2006/main">
  <externalBook xmlns:r="http://schemas.openxmlformats.org/officeDocument/2006/relationships" r:id="rId1">
    <sheetNames>
      <sheetName val="单位信息录入表"/>
      <sheetName val="人员信息录入表"/>
      <sheetName val="基础编码"/>
      <sheetName val="资产负债表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55.xml><?xml version="1.0" encoding="utf-8"?>
<externalLink xmlns="http://schemas.openxmlformats.org/spreadsheetml/2006/main">
  <externalBook xmlns:r="http://schemas.openxmlformats.org/officeDocument/2006/relationships" r:id="rId1">
    <sheetNames>
      <sheetName val="2002年一般预算收入"/>
      <sheetName val="人员支出"/>
      <sheetName val="基础编码"/>
      <sheetName val="事业发展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56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基础编码"/>
      <sheetName val="2002年一般预算收入"/>
      <sheetName val="财政供养人员增幅"/>
      <sheetName val="工商税收"/>
      <sheetName val="参数表"/>
      <sheetName val="区划对应表"/>
      <sheetName val="C01-1"/>
      <sheetName val="四月份月报"/>
      <sheetName val="国家"/>
      <sheetName val="2009"/>
      <sheetName val="1-1余额表"/>
      <sheetName val="2-11担保分级表"/>
      <sheetName val="2-7一般分级表"/>
      <sheetName val="2-1余额分级表"/>
      <sheetName val="2-5直接分级表"/>
      <sheetName val="2-9专项分级表"/>
      <sheetName val="中央"/>
      <sheetName val="类型"/>
      <sheetName val="L24"/>
      <sheetName val="2007"/>
      <sheetName val="农业人口"/>
      <sheetName val="本年收入合计"/>
      <sheetName val="事业发展"/>
      <sheetName val="基础数据"/>
      <sheetName val="1-4余额表"/>
      <sheetName val="Sheet1"/>
      <sheetName val="本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57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中小学生"/>
      <sheetName val="行政区划"/>
      <sheetName val="P1012001"/>
      <sheetName val="四月份月报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58.xml><?xml version="1.0" encoding="utf-8"?>
<externalLink xmlns="http://schemas.openxmlformats.org/spreadsheetml/2006/main">
  <externalBook xmlns:r="http://schemas.openxmlformats.org/officeDocument/2006/relationships" r:id="rId1">
    <sheetNames>
      <sheetName val="总人口"/>
      <sheetName val="基础编码"/>
      <sheetName val="中小学生"/>
      <sheetName val="行政区划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59.xml><?xml version="1.0" encoding="utf-8"?>
<externalLink xmlns="http://schemas.openxmlformats.org/spreadsheetml/2006/main">
  <externalBook xmlns:r="http://schemas.openxmlformats.org/officeDocument/2006/relationships" r:id="rId1">
    <sheetNames>
      <sheetName val="休息"/>
      <sheetName val="您好"/>
      <sheetName val="首页"/>
      <sheetName val="报表格式"/>
      <sheetName val="汇总底稿 资产负债表"/>
      <sheetName val="汇总底稿 利润表"/>
      <sheetName val="汇总底稿 现金流量表"/>
      <sheetName val="合并抵销或调整分录（1）"/>
      <sheetName val="合并抵销或调整分录（2）"/>
      <sheetName val="客户报出-资产负债表"/>
      <sheetName val="1"/>
      <sheetName val="客户报出-利润表"/>
      <sheetName val="2"/>
      <sheetName val=" "/>
      <sheetName val="客户报出-现金流量表"/>
      <sheetName val="3"/>
      <sheetName val="所有者权益增减变动表"/>
      <sheetName val="试算平衡表-期末数"/>
      <sheetName val="试算平衡表-期初数"/>
      <sheetName val="试算平衡表-现金流量表"/>
      <sheetName val="报表分析-资产负债表"/>
      <sheetName val="报表分析-利润表"/>
      <sheetName val="财务比率分析表"/>
      <sheetName val="审定表"/>
      <sheetName val="合并抵销分录指引"/>
      <sheetName val="审定表模板"/>
      <sheetName val="正式版信息"/>
      <sheetName val="使用说明"/>
      <sheetName val="综合成本分析01.01-0205"/>
      <sheetName val="FY02"/>
      <sheetName val="#REF"/>
      <sheetName val="2008年考核表"/>
      <sheetName val="T02"/>
      <sheetName val="eqpmad2"/>
      <sheetName val="信息技术资本性支出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母公司账套名称"/>
      <sheetName val="关联方一览表"/>
      <sheetName val="合并对帐表"/>
      <sheetName val="非合并关联往来"/>
      <sheetName val="非合并关联交易-资金占用"/>
      <sheetName val="非合并关联交易-销售商品"/>
      <sheetName val="非合并关联交易-提供劳务"/>
      <sheetName val="非合并关联交易-采购物资"/>
      <sheetName val="非合并关联交易-接受劳务"/>
      <sheetName val="非合并关联交易-销售商品以外其他资产"/>
      <sheetName val="非合并关联交易-购买商品以外其他资产"/>
      <sheetName val="非合并关联交易-资产租入"/>
      <sheetName val="非合并关联交易-资产出租"/>
      <sheetName val="非合并关联交易-技术转让"/>
      <sheetName val="非合并关联交易-商标许可"/>
      <sheetName val="非合并关联交易-研发项目转移"/>
      <sheetName val="非合并关联交易-综合管理服务"/>
      <sheetName val="非合并关联交易-业务合作"/>
      <sheetName val="减值准备"/>
      <sheetName val="货币资金"/>
      <sheetName val="短期投资"/>
      <sheetName val="应收票据"/>
      <sheetName val="应收票据质押"/>
      <sheetName val="应收账款"/>
      <sheetName val="应收账款前5名"/>
      <sheetName val="其他应收款"/>
      <sheetName val="其他应收款前5名"/>
      <sheetName val="预付账款"/>
      <sheetName val="存货"/>
      <sheetName val="待摊费用"/>
      <sheetName val="长期股权投资"/>
      <sheetName val="股权投资差额"/>
      <sheetName val="固定资产"/>
      <sheetName val="在建工程"/>
      <sheetName val="在建工程减值准备"/>
      <sheetName val="无形资产"/>
      <sheetName val="无形资产减值准备"/>
      <sheetName val="长期待摊费用"/>
      <sheetName val="短期借款"/>
      <sheetName val="短期借款-逾期"/>
      <sheetName val="提供担保"/>
      <sheetName val="应付票据"/>
      <sheetName val="应付账款"/>
      <sheetName val="预收账款"/>
      <sheetName val="应付股利"/>
      <sheetName val="应交税金"/>
      <sheetName val="其他应交款"/>
      <sheetName val="其他应付款"/>
      <sheetName val="预提费用"/>
      <sheetName val="一年内到期的长期负债"/>
      <sheetName val="一年内到期的长期借款-逾期"/>
      <sheetName val="长期借款"/>
      <sheetName val="专项应付款"/>
      <sheetName val="主营业务收入前5名"/>
      <sheetName val="主营业务税金及附加"/>
      <sheetName val="其他业务利润"/>
      <sheetName val="财务费用"/>
      <sheetName val="投资收益"/>
      <sheetName val="补贴收入"/>
      <sheetName val="营业外收支"/>
      <sheetName val="营业外收支03"/>
      <sheetName val="利润表补充资料"/>
      <sheetName val="非经常性损益"/>
      <sheetName val="#REF"/>
      <sheetName val="同方2004附注模板"/>
      <sheetName val="母公司报表"/>
      <sheetName val="综合成本分析01.01-0205"/>
      <sheetName val="FY02"/>
      <sheetName val=""/>
      <sheetName val="KKKKKKKK"/>
      <sheetName val="XL4Poppy"/>
      <sheetName val="Financ. Overview"/>
      <sheetName val="合并抵销或调整分录（1）"/>
      <sheetName val="T02"/>
      <sheetName val="T04"/>
      <sheetName val="数字视频并帐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</sheetDataSet>
  </externalBook>
</externalLink>
</file>

<file path=xl/externalLinks/externalLink60.xml><?xml version="1.0" encoding="utf-8"?>
<externalLink xmlns="http://schemas.openxmlformats.org/spreadsheetml/2006/main">
  <externalBook xmlns:r="http://schemas.openxmlformats.org/officeDocument/2006/relationships" r:id="rId1">
    <sheetNames>
      <sheetName val="BASE"/>
      <sheetName val="T02"/>
      <sheetName val="T03"/>
      <sheetName val="T04"/>
      <sheetName val="T12"/>
      <sheetName val="NY"/>
      <sheetName val="DATA"/>
      <sheetName val="T13"/>
      <sheetName val="eqpmad2"/>
      <sheetName val="合并抵销或调整分录（1）"/>
      <sheetName val="江苏苏州本部（中央）"/>
      <sheetName val="Mai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61.xml><?xml version="1.0" encoding="utf-8"?>
<externalLink xmlns="http://schemas.openxmlformats.org/spreadsheetml/2006/main">
  <externalBook xmlns:r="http://schemas.openxmlformats.org/officeDocument/2006/relationships" r:id="rId1">
    <sheetNames>
      <sheetName val="修改说明"/>
      <sheetName val="表内公式说明"/>
      <sheetName val="填表步骤及汇总方法"/>
      <sheetName val="封面"/>
      <sheetName val="内置数据"/>
      <sheetName val="目录"/>
      <sheetName val="表一"/>
      <sheetName val="表二之一（类款级汇总）"/>
      <sheetName val="表二之二 （录入表）"/>
      <sheetName val="表三之一（汇总表）"/>
      <sheetName val="表三之二（需明确收支对象级次的录入表）"/>
      <sheetName val="表三之三（其它收支录入表）"/>
      <sheetName val="表四"/>
      <sheetName val="表五"/>
      <sheetName val="表六（1）"/>
      <sheetName val="表六（2）"/>
      <sheetName val="表七（1）"/>
      <sheetName val="表七（2）"/>
      <sheetName val="表八"/>
      <sheetName val="表九之一（汇总表）"/>
      <sheetName val="表九之二（需明确收支对象级次的录入表）"/>
      <sheetName val="表九之三（其它收支录入表）"/>
      <sheetName val="表十"/>
      <sheetName val="表十一（汇总表）"/>
      <sheetName val="表十二之一（需明确收入对象级次的录入表）"/>
      <sheetName val="表十二之二（其它收入录入表）"/>
      <sheetName val="表十三之一（需明确支出对象级次的录入表）"/>
      <sheetName val="表十三之二（其它支出录入表）"/>
      <sheetName val="表十四"/>
      <sheetName val="表三（省汇总使用）"/>
      <sheetName val="表九（省汇总使用）"/>
      <sheetName val="表十一（省汇总使用）"/>
      <sheetName val="数据汇集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eqpmad2"/>
      <sheetName val="综合成本分析01.01-0205"/>
      <sheetName val="T02"/>
      <sheetName val="T04"/>
      <sheetName val="Main"/>
      <sheetName val="数字视频并帐"/>
      <sheetName val="P101200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      "/>
      <sheetName val="评估结果分类汇总表"/>
      <sheetName val="流动资产汇总表"/>
      <sheetName val="流动资产--货币"/>
      <sheetName val="流动资产--货币 (2)"/>
      <sheetName val="流动资产--货币 (3)"/>
      <sheetName val="短投汇总表"/>
      <sheetName val="短投"/>
      <sheetName val="短投 (2)"/>
      <sheetName val="流动资产--票据"/>
      <sheetName val="流动资产--应收"/>
      <sheetName val="流动资产--备用金"/>
      <sheetName val="流动资产--其他应收 (2)"/>
      <sheetName val="流动资产--其他应收"/>
      <sheetName val="流动资产--存货"/>
      <sheetName val="流动资产-库存材料"/>
      <sheetName val="流动资产-材料采购"/>
      <sheetName val="流动资产-在库低值"/>
      <sheetName val="流动资产-商品采购"/>
      <sheetName val="流动资产-委托加工材料"/>
      <sheetName val="流动资产-库存商品"/>
      <sheetName val="流动资产-附属生产"/>
      <sheetName val="流动资产-出租商品"/>
      <sheetName val="流动资产-在用低值"/>
      <sheetName val="流动资产--待摊"/>
      <sheetName val="流动资产--待处理"/>
      <sheetName val="一年到期长期债券"/>
      <sheetName val="其他流动资产"/>
      <sheetName val="长期投资汇总表"/>
      <sheetName val="长期投资--股票"/>
      <sheetName val="长期投资--债券"/>
      <sheetName val="长期投资--其他投资"/>
      <sheetName val="固定资产汇总表"/>
      <sheetName val="房屋建筑物"/>
      <sheetName val="构筑物"/>
      <sheetName val="机器设备"/>
      <sheetName val="车辆"/>
      <sheetName val="电子设备"/>
      <sheetName val="电源设备"/>
      <sheetName val="电信机械设备"/>
      <sheetName val="线路设备"/>
      <sheetName val="固定_土地"/>
      <sheetName val="土建工程"/>
      <sheetName val="设备安装"/>
      <sheetName val="固定资产清理"/>
      <sheetName val="待处理固定资产"/>
      <sheetName val="土地使用权"/>
      <sheetName val="其他无形资产"/>
      <sheetName val="开办费"/>
      <sheetName val="长期待摊费用"/>
      <sheetName val="其他长期资产"/>
      <sheetName val="递延税款借项"/>
      <sheetName val="流动负债汇总表"/>
      <sheetName val="短期借款"/>
      <sheetName val="应付票据"/>
      <sheetName val="应付帐款"/>
      <sheetName val="预收帐款"/>
      <sheetName val="Sheet2"/>
      <sheetName val="其他应付款"/>
      <sheetName val="应付工资"/>
      <sheetName val="应付福利费"/>
      <sheetName val="未交税金"/>
      <sheetName val="收支差额"/>
      <sheetName val="未付利润"/>
      <sheetName val="其它未交款"/>
      <sheetName val="预提费用"/>
      <sheetName val="一年内到期长期负债"/>
      <sheetName val="其他流动负债"/>
      <sheetName val="长期负债汇总表"/>
      <sheetName val="长期借款"/>
      <sheetName val="应付债券"/>
      <sheetName val="长期应付款"/>
      <sheetName val="其他长期负债"/>
      <sheetName val="递延税款贷项"/>
      <sheetName val=""/>
      <sheetName val="基本情况"/>
      <sheetName val="评估分类汇总表"/>
      <sheetName val="流动资产--银行存款"/>
      <sheetName val="流动资产--其他货币"/>
      <sheetName val="流动资产--预付"/>
      <sheetName val="流动资产--补贴"/>
      <sheetName val="流动资产--应收出口退税"/>
      <sheetName val="流动资产-原材料"/>
      <sheetName val="流动资产-包装物"/>
      <sheetName val="流动资产-产成品"/>
      <sheetName val="存货盘亏盘盈"/>
      <sheetName val="房屋盘亏盘盈"/>
      <sheetName val="运输设备"/>
      <sheetName val="输油管道"/>
      <sheetName val="储油设备"/>
      <sheetName val="设备盘亏盘盈"/>
      <sheetName val="在建土建"/>
      <sheetName val="在建设备"/>
      <sheetName val="固定资产--土地"/>
      <sheetName val="递延税款"/>
      <sheetName val="应付利润"/>
      <sheetName val="其他未交款"/>
      <sheetName val="VVVVVVVa"/>
      <sheetName val="流动资产--利润"/>
      <sheetName val="流动资产--利息"/>
      <sheetName val="流动资产-委托代销商品"/>
      <sheetName val="流动资产-受托代销商品"/>
      <sheetName val="工程物资"/>
      <sheetName val="设备安装 (已)"/>
      <sheetName val="设备安装（未）"/>
      <sheetName val="代销商品款"/>
      <sheetName val="应交税金"/>
      <sheetName val="其它应交款"/>
      <sheetName val="递延税款贷款"/>
      <sheetName val="其乖长期负债"/>
      <sheetName val="6月省局拨款"/>
      <sheetName val="农话汇总"/>
      <sheetName val="企业汇总"/>
      <sheetName val="市属厂家设备款"/>
      <sheetName val="市直（新）"/>
      <sheetName val="市直"/>
      <sheetName val="海丰新"/>
      <sheetName val="海丰"/>
      <sheetName val="陆河新"/>
      <sheetName val="陆河"/>
      <sheetName val="陆丰新"/>
      <sheetName val="陆丰（旧）"/>
      <sheetName val="长期投资-쌭其他投资"/>
      <sheetName val="江苏苏州本部（中央）"/>
      <sheetName val="XL4Poppy"/>
      <sheetName val="KKKKKKKK"/>
      <sheetName val="_REF!"/>
      <sheetName val="综合成本分析01.01-0205"/>
      <sheetName val="02-2表-收入预算表（按功能分类）"/>
      <sheetName val="数字视频并帐"/>
      <sheetName val="Financ. Overview"/>
      <sheetName val="Toolbo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报表"/>
      <sheetName val="数字视频并帐"/>
      <sheetName val="股本变化表"/>
      <sheetName val="原资产负债"/>
      <sheetName val="原损益"/>
      <sheetName val="分工"/>
      <sheetName val="期初调整"/>
      <sheetName val="总部+数字视频年初数"/>
      <sheetName val="eqpmad2"/>
      <sheetName val="Open"/>
      <sheetName val="02-2表-收入预算表（按功能分类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"/>
  <sheetViews>
    <sheetView showGridLines="0" showRowColHeaders="0" showZeros="0" showOutlineSymbols="0" zoomScaleSheetLayoutView="4" defaultGridColor="0" colorId="0"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0">
    <pageSetUpPr fitToPage="1"/>
  </sheetPr>
  <dimension ref="A1:C33"/>
  <sheetViews>
    <sheetView zoomScaleSheetLayoutView="60" workbookViewId="0">
      <selection activeCell="C25" sqref="C25"/>
    </sheetView>
  </sheetViews>
  <sheetFormatPr defaultColWidth="9" defaultRowHeight="14.25" outlineLevelCol="2"/>
  <cols>
    <col min="1" max="1" width="29.75" style="98" customWidth="1"/>
    <col min="2" max="2" width="18.375" style="99" customWidth="1"/>
    <col min="3" max="3" width="25.125" style="99" customWidth="1"/>
    <col min="4" max="16384" width="9" style="98"/>
  </cols>
  <sheetData>
    <row r="1" ht="32.25" customHeight="1" spans="1:3">
      <c r="A1" s="86" t="s">
        <v>1463</v>
      </c>
      <c r="B1" s="86"/>
      <c r="C1" s="86"/>
    </row>
    <row r="2" ht="15.75" spans="1:3">
      <c r="A2" s="83"/>
      <c r="B2" s="100"/>
      <c r="C2" s="101" t="s">
        <v>1464</v>
      </c>
    </row>
    <row r="3" ht="20" customHeight="1" spans="1:3">
      <c r="A3" s="89" t="s">
        <v>1465</v>
      </c>
      <c r="B3" s="92"/>
      <c r="C3" s="92"/>
    </row>
    <row r="4" ht="20" customHeight="1" spans="1:3">
      <c r="A4" s="89" t="s">
        <v>1466</v>
      </c>
      <c r="B4" s="102" t="s">
        <v>1467</v>
      </c>
      <c r="C4" s="102" t="s">
        <v>1468</v>
      </c>
    </row>
    <row r="5" ht="20" customHeight="1" spans="1:3">
      <c r="A5" s="92"/>
      <c r="B5" s="102" t="s">
        <v>1469</v>
      </c>
      <c r="C5" s="102" t="s">
        <v>1382</v>
      </c>
    </row>
    <row r="6" ht="20" customHeight="1" spans="1:3">
      <c r="A6" s="94" t="s">
        <v>1470</v>
      </c>
      <c r="B6" s="103"/>
      <c r="C6" s="103"/>
    </row>
    <row r="7" ht="20" customHeight="1" spans="1:3">
      <c r="A7" s="94" t="s">
        <v>1471</v>
      </c>
      <c r="B7" s="103"/>
      <c r="C7" s="103"/>
    </row>
    <row r="8" ht="20" customHeight="1" spans="1:3">
      <c r="A8" s="94" t="s">
        <v>1472</v>
      </c>
      <c r="B8" s="103"/>
      <c r="C8" s="103"/>
    </row>
    <row r="9" ht="20" customHeight="1" spans="1:3">
      <c r="A9" s="94" t="s">
        <v>1473</v>
      </c>
      <c r="B9" s="103"/>
      <c r="C9" s="103"/>
    </row>
    <row r="10" ht="20" customHeight="1" spans="1:3">
      <c r="A10" s="94" t="s">
        <v>1474</v>
      </c>
      <c r="B10" s="103"/>
      <c r="C10" s="103"/>
    </row>
    <row r="11" ht="20" customHeight="1" spans="1:3">
      <c r="A11" s="94" t="s">
        <v>1475</v>
      </c>
      <c r="B11" s="103"/>
      <c r="C11" s="103"/>
    </row>
    <row r="12" ht="20" customHeight="1" spans="1:3">
      <c r="A12" s="94" t="s">
        <v>1476</v>
      </c>
      <c r="B12" s="103"/>
      <c r="C12" s="103"/>
    </row>
    <row r="13" ht="20" customHeight="1" spans="1:3">
      <c r="A13" s="94" t="s">
        <v>1477</v>
      </c>
      <c r="B13" s="103"/>
      <c r="C13" s="103"/>
    </row>
    <row r="14" ht="20" customHeight="1" spans="1:3">
      <c r="A14" s="94" t="s">
        <v>1478</v>
      </c>
      <c r="B14" s="103"/>
      <c r="C14" s="103"/>
    </row>
    <row r="15" ht="20" customHeight="1" spans="1:3">
      <c r="A15" s="94" t="s">
        <v>1479</v>
      </c>
      <c r="B15" s="103"/>
      <c r="C15" s="103"/>
    </row>
    <row r="16" ht="20" customHeight="1" spans="1:3">
      <c r="A16" s="94" t="s">
        <v>1480</v>
      </c>
      <c r="B16" s="103">
        <v>86411</v>
      </c>
      <c r="C16" s="103">
        <v>80000</v>
      </c>
    </row>
    <row r="17" ht="20" customHeight="1" spans="1:3">
      <c r="A17" s="94" t="s">
        <v>1481</v>
      </c>
      <c r="B17" s="103"/>
      <c r="C17" s="103"/>
    </row>
    <row r="18" ht="20" customHeight="1" spans="1:3">
      <c r="A18" s="94" t="s">
        <v>1482</v>
      </c>
      <c r="B18" s="103"/>
      <c r="C18" s="103"/>
    </row>
    <row r="19" ht="20" customHeight="1" spans="1:3">
      <c r="A19" s="94" t="s">
        <v>1483</v>
      </c>
      <c r="B19" s="103">
        <v>2965</v>
      </c>
      <c r="C19" s="103">
        <v>3000</v>
      </c>
    </row>
    <row r="20" ht="20" customHeight="1" spans="1:3">
      <c r="A20" s="94" t="s">
        <v>1484</v>
      </c>
      <c r="B20" s="103"/>
      <c r="C20" s="103"/>
    </row>
    <row r="21" ht="20" customHeight="1" spans="1:3">
      <c r="A21" s="94" t="s">
        <v>1485</v>
      </c>
      <c r="B21" s="103"/>
      <c r="C21" s="103"/>
    </row>
    <row r="22" ht="20" customHeight="1" spans="1:3">
      <c r="A22" s="94" t="s">
        <v>1486</v>
      </c>
      <c r="B22" s="103">
        <v>1258</v>
      </c>
      <c r="C22" s="103">
        <v>1500</v>
      </c>
    </row>
    <row r="23" ht="20" customHeight="1" spans="1:3">
      <c r="A23" s="94" t="s">
        <v>1487</v>
      </c>
      <c r="B23" s="103"/>
      <c r="C23" s="103"/>
    </row>
    <row r="24" ht="20" customHeight="1" spans="1:3">
      <c r="A24" s="94"/>
      <c r="B24" s="103"/>
      <c r="C24" s="103"/>
    </row>
    <row r="25" ht="20" customHeight="1" spans="1:3">
      <c r="A25" s="94" t="s">
        <v>1488</v>
      </c>
      <c r="B25" s="103">
        <f>SUM(B6:B23)</f>
        <v>90634</v>
      </c>
      <c r="C25" s="103">
        <f>SUM(C6:C23)</f>
        <v>84500</v>
      </c>
    </row>
    <row r="26" ht="20" customHeight="1" spans="1:3">
      <c r="A26" s="94" t="s">
        <v>1489</v>
      </c>
      <c r="B26" s="103">
        <f>B27</f>
        <v>9817</v>
      </c>
      <c r="C26" s="103">
        <f>C27</f>
        <v>3087</v>
      </c>
    </row>
    <row r="27" ht="20" customHeight="1" spans="1:3">
      <c r="A27" s="94" t="s">
        <v>1490</v>
      </c>
      <c r="B27" s="103">
        <f>B28</f>
        <v>9817</v>
      </c>
      <c r="C27" s="103">
        <f>C28</f>
        <v>3087</v>
      </c>
    </row>
    <row r="28" ht="20" customHeight="1" spans="1:3">
      <c r="A28" s="94" t="s">
        <v>1491</v>
      </c>
      <c r="B28" s="103">
        <v>9817</v>
      </c>
      <c r="C28" s="103">
        <v>3087</v>
      </c>
    </row>
    <row r="29" ht="20" customHeight="1" spans="1:3">
      <c r="A29" s="94" t="s">
        <v>1492</v>
      </c>
      <c r="B29" s="103"/>
      <c r="C29" s="103"/>
    </row>
    <row r="30" ht="20" customHeight="1" spans="1:3">
      <c r="A30" s="94" t="s">
        <v>1493</v>
      </c>
      <c r="B30" s="95">
        <v>21018</v>
      </c>
      <c r="C30" s="95">
        <v>39749</v>
      </c>
    </row>
    <row r="31" ht="20" customHeight="1" spans="1:3">
      <c r="A31" s="94" t="s">
        <v>1494</v>
      </c>
      <c r="B31" s="103"/>
      <c r="C31" s="103"/>
    </row>
    <row r="32" ht="20" customHeight="1" spans="1:3">
      <c r="A32" s="94" t="s">
        <v>1495</v>
      </c>
      <c r="B32" s="103">
        <f>B25+B26+B30+B31</f>
        <v>121469</v>
      </c>
      <c r="C32" s="103">
        <f>C25+C26+C30+C31</f>
        <v>127336</v>
      </c>
    </row>
    <row r="33" ht="44.25" customHeight="1" spans="1:3">
      <c r="A33" s="104"/>
      <c r="B33" s="104"/>
      <c r="C33" s="104"/>
    </row>
  </sheetData>
  <mergeCells count="4">
    <mergeCell ref="A1:C1"/>
    <mergeCell ref="A3:C3"/>
    <mergeCell ref="A33:C33"/>
    <mergeCell ref="A4:A5"/>
  </mergeCells>
  <pageMargins left="0.75" right="0.75" top="1" bottom="1" header="0.5" footer="0.5"/>
  <pageSetup paperSize="9" scale="98" orientation="portrait" horizontalDpi="600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1"/>
  <dimension ref="A1:C43"/>
  <sheetViews>
    <sheetView tabSelected="1" zoomScaleSheetLayoutView="60" workbookViewId="0">
      <selection activeCell="C18" sqref="C18"/>
    </sheetView>
  </sheetViews>
  <sheetFormatPr defaultColWidth="9" defaultRowHeight="15.75" outlineLevelCol="2"/>
  <cols>
    <col min="1" max="1" width="44.375" style="83" customWidth="1"/>
    <col min="2" max="2" width="17.0333333333333" style="84" customWidth="1"/>
    <col min="3" max="3" width="17.0333333333333" style="85" customWidth="1"/>
    <col min="4" max="242" width="9" style="83"/>
    <col min="243" max="16384" width="9" style="24"/>
  </cols>
  <sheetData>
    <row r="1" ht="32.25" customHeight="1" spans="1:3">
      <c r="A1" s="86" t="s">
        <v>1496</v>
      </c>
      <c r="B1" s="87"/>
      <c r="C1" s="87"/>
    </row>
    <row r="2" spans="3:3">
      <c r="C2" s="88" t="s">
        <v>1464</v>
      </c>
    </row>
    <row r="3" ht="15" customHeight="1" spans="1:3">
      <c r="A3" s="89" t="s">
        <v>1497</v>
      </c>
      <c r="B3" s="90"/>
      <c r="C3" s="90"/>
    </row>
    <row r="4" ht="15" customHeight="1" spans="1:3">
      <c r="A4" s="89" t="s">
        <v>1466</v>
      </c>
      <c r="B4" s="91" t="s">
        <v>1467</v>
      </c>
      <c r="C4" s="91" t="s">
        <v>1468</v>
      </c>
    </row>
    <row r="5" ht="15" customHeight="1" spans="1:3">
      <c r="A5" s="92"/>
      <c r="B5" s="93" t="s">
        <v>1469</v>
      </c>
      <c r="C5" s="91" t="s">
        <v>1382</v>
      </c>
    </row>
    <row r="6" ht="15" customHeight="1" spans="1:3">
      <c r="A6" s="94" t="s">
        <v>1498</v>
      </c>
      <c r="B6" s="95"/>
      <c r="C6" s="95"/>
    </row>
    <row r="7" ht="15" customHeight="1" spans="1:3">
      <c r="A7" s="94" t="s">
        <v>1499</v>
      </c>
      <c r="B7" s="96"/>
      <c r="C7" s="95"/>
    </row>
    <row r="8" ht="15" customHeight="1" spans="1:3">
      <c r="A8" s="94" t="s">
        <v>1500</v>
      </c>
      <c r="B8" s="95">
        <f>B9</f>
        <v>3</v>
      </c>
      <c r="C8" s="95"/>
    </row>
    <row r="9" ht="15" customHeight="1" spans="1:3">
      <c r="A9" s="94" t="s">
        <v>1501</v>
      </c>
      <c r="B9" s="96">
        <v>3</v>
      </c>
      <c r="C9" s="95"/>
    </row>
    <row r="10" ht="15" customHeight="1" spans="1:3">
      <c r="A10" s="94" t="s">
        <v>1502</v>
      </c>
      <c r="B10" s="96"/>
      <c r="C10" s="95"/>
    </row>
    <row r="11" ht="15" customHeight="1" spans="1:3">
      <c r="A11" s="94" t="s">
        <v>1503</v>
      </c>
      <c r="B11" s="96"/>
      <c r="C11" s="95"/>
    </row>
    <row r="12" ht="15" customHeight="1" spans="1:3">
      <c r="A12" s="94" t="s">
        <v>1504</v>
      </c>
      <c r="B12" s="96"/>
      <c r="C12" s="95"/>
    </row>
    <row r="13" ht="15" customHeight="1" spans="1:3">
      <c r="A13" s="94" t="s">
        <v>1505</v>
      </c>
      <c r="B13" s="96"/>
      <c r="C13" s="95"/>
    </row>
    <row r="14" ht="15" customHeight="1" spans="1:3">
      <c r="A14" s="94" t="s">
        <v>1506</v>
      </c>
      <c r="B14" s="96"/>
      <c r="C14" s="95"/>
    </row>
    <row r="15" ht="15" customHeight="1" spans="1:3">
      <c r="A15" s="94" t="s">
        <v>1507</v>
      </c>
      <c r="B15" s="95">
        <f>SUM(B16:B22)</f>
        <v>59937</v>
      </c>
      <c r="C15" s="95">
        <f>SUM(C16:C22)</f>
        <v>59500</v>
      </c>
    </row>
    <row r="16" ht="15" customHeight="1" spans="1:3">
      <c r="A16" s="94" t="s">
        <v>1508</v>
      </c>
      <c r="B16" s="96">
        <v>56910</v>
      </c>
      <c r="C16" s="95">
        <v>55000</v>
      </c>
    </row>
    <row r="17" ht="15" customHeight="1" spans="1:3">
      <c r="A17" s="94" t="s">
        <v>1509</v>
      </c>
      <c r="B17" s="95"/>
      <c r="C17" s="95"/>
    </row>
    <row r="18" ht="15" customHeight="1" spans="1:3">
      <c r="A18" s="94" t="s">
        <v>1510</v>
      </c>
      <c r="B18" s="95"/>
      <c r="C18" s="95"/>
    </row>
    <row r="19" ht="15" customHeight="1" spans="1:3">
      <c r="A19" s="94" t="s">
        <v>1511</v>
      </c>
      <c r="B19" s="95"/>
      <c r="C19" s="95"/>
    </row>
    <row r="20" ht="15" customHeight="1" spans="1:3">
      <c r="A20" s="94" t="s">
        <v>1512</v>
      </c>
      <c r="B20" s="96"/>
      <c r="C20" s="95"/>
    </row>
    <row r="21" ht="15" customHeight="1" spans="1:3">
      <c r="A21" s="94" t="s">
        <v>1513</v>
      </c>
      <c r="B21" s="96">
        <v>2238</v>
      </c>
      <c r="C21" s="95">
        <v>3000</v>
      </c>
    </row>
    <row r="22" ht="15" customHeight="1" spans="1:3">
      <c r="A22" s="94" t="s">
        <v>1514</v>
      </c>
      <c r="B22" s="96">
        <v>789</v>
      </c>
      <c r="C22" s="95">
        <v>1500</v>
      </c>
    </row>
    <row r="23" ht="15" customHeight="1" spans="1:3">
      <c r="A23" s="94" t="s">
        <v>1515</v>
      </c>
      <c r="B23" s="95">
        <f>B24+B25+B26</f>
        <v>4317</v>
      </c>
      <c r="C23" s="95">
        <f>C24+C25+C26</f>
        <v>2587</v>
      </c>
    </row>
    <row r="24" ht="15" customHeight="1" spans="1:3">
      <c r="A24" s="94" t="s">
        <v>1516</v>
      </c>
      <c r="B24" s="96">
        <v>67</v>
      </c>
      <c r="C24" s="95">
        <v>61</v>
      </c>
    </row>
    <row r="25" ht="15" customHeight="1" spans="1:3">
      <c r="A25" s="94" t="s">
        <v>1517</v>
      </c>
      <c r="B25" s="95">
        <v>4235</v>
      </c>
      <c r="C25" s="95">
        <f>2526</f>
        <v>2526</v>
      </c>
    </row>
    <row r="26" ht="15" customHeight="1" spans="1:3">
      <c r="A26" s="94" t="s">
        <v>1518</v>
      </c>
      <c r="B26" s="95">
        <v>15</v>
      </c>
      <c r="C26" s="95"/>
    </row>
    <row r="27" ht="15" customHeight="1" spans="1:3">
      <c r="A27" s="94" t="s">
        <v>1519</v>
      </c>
      <c r="B27" s="95"/>
      <c r="C27" s="95"/>
    </row>
    <row r="28" ht="15" customHeight="1" spans="1:3">
      <c r="A28" s="94" t="s">
        <v>1520</v>
      </c>
      <c r="B28" s="95"/>
      <c r="C28" s="95"/>
    </row>
    <row r="29" ht="15" customHeight="1" spans="1:3">
      <c r="A29" s="94" t="s">
        <v>1521</v>
      </c>
      <c r="B29" s="95"/>
      <c r="C29" s="95"/>
    </row>
    <row r="30" ht="15" customHeight="1" spans="1:3">
      <c r="A30" s="94" t="s">
        <v>1522</v>
      </c>
      <c r="B30" s="95"/>
      <c r="C30" s="95"/>
    </row>
    <row r="31" ht="15" customHeight="1" spans="1:3">
      <c r="A31" s="94" t="s">
        <v>1523</v>
      </c>
      <c r="B31" s="95"/>
      <c r="C31" s="95"/>
    </row>
    <row r="32" ht="15" customHeight="1" spans="1:3">
      <c r="A32" s="94" t="s">
        <v>1524</v>
      </c>
      <c r="B32" s="95">
        <v>95111</v>
      </c>
      <c r="C32" s="95">
        <v>40249</v>
      </c>
    </row>
    <row r="33" ht="15" customHeight="1" spans="1:3">
      <c r="A33" s="94" t="s">
        <v>1525</v>
      </c>
      <c r="B33" s="96">
        <v>15735</v>
      </c>
      <c r="C33" s="95">
        <v>25000</v>
      </c>
    </row>
    <row r="34" ht="15" customHeight="1" spans="1:3">
      <c r="A34" s="94" t="s">
        <v>1526</v>
      </c>
      <c r="B34" s="96">
        <v>51100</v>
      </c>
      <c r="C34" s="95"/>
    </row>
    <row r="35" ht="15" customHeight="1" spans="1:3">
      <c r="A35" s="97" t="s">
        <v>1527</v>
      </c>
      <c r="B35" s="95">
        <f>B6+B7+B8+B11+B12+B14+B15+B23+B27+B31+B32+B33+B34</f>
        <v>226203</v>
      </c>
      <c r="C35" s="95">
        <f>C6+C7+C8+C11+C12+C14+C15+C23+C27+C31+C32+C33+C34</f>
        <v>127336</v>
      </c>
    </row>
    <row r="36" ht="15" customHeight="1" spans="1:3">
      <c r="A36" s="97" t="s">
        <v>1528</v>
      </c>
      <c r="B36" s="95">
        <f>B37</f>
        <v>116</v>
      </c>
      <c r="C36" s="95"/>
    </row>
    <row r="37" ht="15" customHeight="1" spans="1:3">
      <c r="A37" s="94" t="s">
        <v>1529</v>
      </c>
      <c r="B37" s="95">
        <f>B39</f>
        <v>116</v>
      </c>
      <c r="C37" s="95"/>
    </row>
    <row r="38" ht="15" customHeight="1" spans="1:3">
      <c r="A38" s="94" t="s">
        <v>1530</v>
      </c>
      <c r="B38" s="95"/>
      <c r="C38" s="95"/>
    </row>
    <row r="39" ht="15" customHeight="1" spans="1:3">
      <c r="A39" s="94" t="s">
        <v>1531</v>
      </c>
      <c r="B39" s="95">
        <v>116</v>
      </c>
      <c r="C39" s="95"/>
    </row>
    <row r="40" ht="15" customHeight="1" spans="1:3">
      <c r="A40" s="94" t="s">
        <v>1532</v>
      </c>
      <c r="B40" s="95"/>
      <c r="C40" s="95"/>
    </row>
    <row r="41" ht="15" customHeight="1" spans="1:3">
      <c r="A41" s="94" t="s">
        <v>1533</v>
      </c>
      <c r="B41" s="95">
        <v>39749</v>
      </c>
      <c r="C41" s="95"/>
    </row>
    <row r="42" ht="15" customHeight="1" spans="1:3">
      <c r="A42" s="97" t="s">
        <v>1534</v>
      </c>
      <c r="B42" s="95">
        <f>B35+B36+B40+B41</f>
        <v>266068</v>
      </c>
      <c r="C42" s="95">
        <f>C35+C36+C40+C41</f>
        <v>127336</v>
      </c>
    </row>
    <row r="43" ht="24.95" customHeight="1"/>
  </sheetData>
  <mergeCells count="3">
    <mergeCell ref="A1:C1"/>
    <mergeCell ref="A3:C3"/>
    <mergeCell ref="A4:A5"/>
  </mergeCells>
  <pageMargins left="0.75" right="0.75" top="0.747916666666667" bottom="0.511805555555556" header="0.5" footer="0.5"/>
  <pageSetup paperSize="9" orientation="portrait" horizontalDpi="600"/>
  <headerFooter alignWithMargins="0" scaleWithDoc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2"/>
  <dimension ref="A1:D10"/>
  <sheetViews>
    <sheetView zoomScale="115" zoomScaleNormal="115" zoomScaleSheetLayoutView="60" workbookViewId="0">
      <selection activeCell="G20" sqref="G20"/>
    </sheetView>
  </sheetViews>
  <sheetFormatPr defaultColWidth="9.125" defaultRowHeight="11.25" outlineLevelCol="3"/>
  <cols>
    <col min="1" max="1" width="30.8666666666667" style="67" customWidth="1"/>
    <col min="2" max="4" width="13.6916666666667" style="67" customWidth="1"/>
    <col min="5" max="251" width="9.125" style="67"/>
    <col min="252" max="252" width="29.625" style="67" customWidth="1"/>
    <col min="253" max="16384" width="9.125" style="67"/>
  </cols>
  <sheetData>
    <row r="1" s="67" customFormat="1" ht="33" customHeight="1" spans="1:4">
      <c r="A1" s="68" t="s">
        <v>1535</v>
      </c>
      <c r="B1" s="68"/>
      <c r="C1" s="68"/>
      <c r="D1" s="68"/>
    </row>
    <row r="2" s="67" customFormat="1" ht="19.5" customHeight="1" spans="1:4">
      <c r="A2" s="69"/>
      <c r="C2" s="70"/>
      <c r="D2" s="71" t="s">
        <v>1</v>
      </c>
    </row>
    <row r="3" s="67" customFormat="1" ht="36" customHeight="1" spans="1:4">
      <c r="A3" s="72" t="s">
        <v>1536</v>
      </c>
      <c r="B3" s="73" t="s">
        <v>1537</v>
      </c>
      <c r="C3" s="73" t="s">
        <v>1538</v>
      </c>
      <c r="D3" s="74" t="s">
        <v>1539</v>
      </c>
    </row>
    <row r="4" s="67" customFormat="1" ht="33" customHeight="1" spans="1:4">
      <c r="A4" s="75" t="s">
        <v>1540</v>
      </c>
      <c r="B4" s="76">
        <v>3</v>
      </c>
      <c r="C4" s="77"/>
      <c r="D4" s="78">
        <f t="shared" ref="D4:D9" si="0">C4/B4</f>
        <v>0</v>
      </c>
    </row>
    <row r="5" s="67" customFormat="1" ht="33" customHeight="1" spans="1:4">
      <c r="A5" s="79" t="s">
        <v>1541</v>
      </c>
      <c r="B5" s="76">
        <v>67</v>
      </c>
      <c r="C5" s="77">
        <v>61</v>
      </c>
      <c r="D5" s="78">
        <f t="shared" si="0"/>
        <v>0.91044776119403</v>
      </c>
    </row>
    <row r="6" s="67" customFormat="1" ht="33" customHeight="1" spans="1:4">
      <c r="A6" s="79" t="s">
        <v>1542</v>
      </c>
      <c r="B6" s="76">
        <v>4235</v>
      </c>
      <c r="C6" s="77">
        <v>2526</v>
      </c>
      <c r="D6" s="78">
        <f t="shared" si="0"/>
        <v>0.596458087367178</v>
      </c>
    </row>
    <row r="7" s="67" customFormat="1" ht="33" customHeight="1" spans="1:4">
      <c r="A7" s="79" t="s">
        <v>1543</v>
      </c>
      <c r="B7" s="76">
        <v>15</v>
      </c>
      <c r="C7" s="77"/>
      <c r="D7" s="78">
        <f t="shared" si="0"/>
        <v>0</v>
      </c>
    </row>
    <row r="8" s="67" customFormat="1" ht="33" customHeight="1" spans="1:4">
      <c r="A8" s="80" t="s">
        <v>1544</v>
      </c>
      <c r="B8" s="76">
        <v>1811</v>
      </c>
      <c r="C8" s="77">
        <v>500</v>
      </c>
      <c r="D8" s="78">
        <f t="shared" si="0"/>
        <v>0.276090557702927</v>
      </c>
    </row>
    <row r="9" s="67" customFormat="1" ht="33" customHeight="1" spans="1:4">
      <c r="A9" s="81" t="s">
        <v>1545</v>
      </c>
      <c r="B9" s="82">
        <f>B4+B5+B6+B7+B8</f>
        <v>6131</v>
      </c>
      <c r="C9" s="82">
        <f>C4+C5+C6+C7+C8</f>
        <v>3087</v>
      </c>
      <c r="D9" s="78">
        <f t="shared" si="0"/>
        <v>0.503506768879465</v>
      </c>
    </row>
    <row r="10" s="67" customFormat="1" ht="13.5" spans="1:3">
      <c r="A10" s="69"/>
      <c r="C10" s="70"/>
    </row>
  </sheetData>
  <mergeCells count="1">
    <mergeCell ref="A1:D1"/>
  </mergeCells>
  <pageMargins left="0.75" right="0.75" top="1" bottom="1" header="0.5" footer="0.5"/>
  <pageSetup paperSize="9" orientation="portrait" horizontalDpi="600"/>
  <headerFooter alignWithMargins="0" scaleWithDoc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3"/>
  <dimension ref="A1:IT5"/>
  <sheetViews>
    <sheetView zoomScaleSheetLayoutView="60" workbookViewId="0">
      <selection activeCell="C13" sqref="C13"/>
    </sheetView>
  </sheetViews>
  <sheetFormatPr defaultColWidth="6.75" defaultRowHeight="11.25" outlineLevelRow="4"/>
  <cols>
    <col min="1" max="1" width="19.125" style="54" customWidth="1"/>
    <col min="2" max="2" width="17.875" style="54" customWidth="1"/>
    <col min="3" max="3" width="17.5" style="54" customWidth="1"/>
    <col min="4" max="4" width="14.125" style="54" customWidth="1"/>
    <col min="5" max="7" width="9" style="54" customWidth="1"/>
    <col min="8" max="8" width="5.625" style="54" customWidth="1"/>
    <col min="9" max="9" width="0.75" style="54" customWidth="1"/>
    <col min="10" max="10" width="10.125" style="54" customWidth="1"/>
    <col min="11" max="11" width="5.875" style="54" customWidth="1"/>
    <col min="12" max="16384" width="6.75" style="54"/>
  </cols>
  <sheetData>
    <row r="1" ht="33" customHeight="1" spans="1:254">
      <c r="A1" s="55" t="s">
        <v>1546</v>
      </c>
      <c r="B1" s="56"/>
      <c r="C1" s="56"/>
      <c r="D1" s="56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  <c r="AE1" s="57"/>
      <c r="AF1" s="57"/>
      <c r="AG1" s="57"/>
      <c r="AH1" s="57"/>
      <c r="AI1" s="57"/>
      <c r="AJ1" s="57"/>
      <c r="AK1" s="57"/>
      <c r="AL1" s="57"/>
      <c r="AM1" s="57"/>
      <c r="AN1" s="57"/>
      <c r="AO1" s="57"/>
      <c r="AP1" s="57"/>
      <c r="AQ1" s="57"/>
      <c r="AR1" s="57"/>
      <c r="AS1" s="57"/>
      <c r="AT1" s="57"/>
      <c r="AU1" s="57"/>
      <c r="AV1" s="57"/>
      <c r="AW1" s="57"/>
      <c r="AX1" s="57"/>
      <c r="AY1" s="57"/>
      <c r="AZ1" s="57"/>
      <c r="BA1" s="57"/>
      <c r="BB1" s="57"/>
      <c r="BC1" s="57"/>
      <c r="BD1" s="57"/>
      <c r="BE1" s="57"/>
      <c r="BF1" s="57"/>
      <c r="BG1" s="57"/>
      <c r="BH1" s="57"/>
      <c r="BI1" s="57"/>
      <c r="BJ1" s="57"/>
      <c r="BK1" s="57"/>
      <c r="BL1" s="57"/>
      <c r="BM1" s="57"/>
      <c r="BN1" s="57"/>
      <c r="BO1" s="57"/>
      <c r="BP1" s="57"/>
      <c r="BQ1" s="57"/>
      <c r="BR1" s="57"/>
      <c r="BS1" s="57"/>
      <c r="BT1" s="57"/>
      <c r="BU1" s="57"/>
      <c r="BV1" s="57"/>
      <c r="BW1" s="57"/>
      <c r="BX1" s="57"/>
      <c r="BY1" s="57"/>
      <c r="BZ1" s="57"/>
      <c r="CA1" s="57"/>
      <c r="CB1" s="57"/>
      <c r="CC1" s="57"/>
      <c r="CD1" s="57"/>
      <c r="CE1" s="57"/>
      <c r="CF1" s="57"/>
      <c r="CG1" s="57"/>
      <c r="CH1" s="57"/>
      <c r="CI1" s="57"/>
      <c r="CJ1" s="57"/>
      <c r="CK1" s="57"/>
      <c r="CL1" s="57"/>
      <c r="CM1" s="57"/>
      <c r="CN1" s="57"/>
      <c r="CO1" s="57"/>
      <c r="CP1" s="57"/>
      <c r="CQ1" s="57"/>
      <c r="CR1" s="57"/>
      <c r="CS1" s="57"/>
      <c r="CT1" s="57"/>
      <c r="CU1" s="57"/>
      <c r="CV1" s="57"/>
      <c r="CW1" s="57"/>
      <c r="CX1" s="57"/>
      <c r="CY1" s="57"/>
      <c r="CZ1" s="57"/>
      <c r="DA1" s="57"/>
      <c r="DB1" s="57"/>
      <c r="DC1" s="57"/>
      <c r="DD1" s="57"/>
      <c r="DE1" s="57"/>
      <c r="DF1" s="57"/>
      <c r="DG1" s="57"/>
      <c r="DH1" s="57"/>
      <c r="DI1" s="57"/>
      <c r="DJ1" s="57"/>
      <c r="DK1" s="57"/>
      <c r="DL1" s="57"/>
      <c r="DM1" s="57"/>
      <c r="DN1" s="57"/>
      <c r="DO1" s="57"/>
      <c r="DP1" s="57"/>
      <c r="DQ1" s="57"/>
      <c r="DR1" s="57"/>
      <c r="DS1" s="57"/>
      <c r="DT1" s="57"/>
      <c r="DU1" s="57"/>
      <c r="DV1" s="57"/>
      <c r="DW1" s="57"/>
      <c r="DX1" s="57"/>
      <c r="DY1" s="57"/>
      <c r="DZ1" s="57"/>
      <c r="EA1" s="57"/>
      <c r="EB1" s="57"/>
      <c r="EC1" s="57"/>
      <c r="ED1" s="57"/>
      <c r="EE1" s="57"/>
      <c r="EF1" s="57"/>
      <c r="EG1" s="57"/>
      <c r="EH1" s="57"/>
      <c r="EI1" s="57"/>
      <c r="EJ1" s="57"/>
      <c r="EK1" s="57"/>
      <c r="EL1" s="57"/>
      <c r="EM1" s="57"/>
      <c r="EN1" s="57"/>
      <c r="EO1" s="57"/>
      <c r="EP1" s="57"/>
      <c r="EQ1" s="57"/>
      <c r="ER1" s="57"/>
      <c r="ES1" s="57"/>
      <c r="ET1" s="57"/>
      <c r="EU1" s="57"/>
      <c r="EV1" s="57"/>
      <c r="EW1" s="57"/>
      <c r="EX1" s="57"/>
      <c r="EY1" s="57"/>
      <c r="EZ1" s="57"/>
      <c r="FA1" s="57"/>
      <c r="FB1" s="57"/>
      <c r="FC1" s="57"/>
      <c r="FD1" s="57"/>
      <c r="FE1" s="57"/>
      <c r="FF1" s="57"/>
      <c r="FG1" s="57"/>
      <c r="FH1" s="57"/>
      <c r="FI1" s="57"/>
      <c r="FJ1" s="57"/>
      <c r="FK1" s="57"/>
      <c r="FL1" s="57"/>
      <c r="FM1" s="57"/>
      <c r="FN1" s="57"/>
      <c r="FO1" s="57"/>
      <c r="FP1" s="57"/>
      <c r="FQ1" s="57"/>
      <c r="FR1" s="57"/>
      <c r="FS1" s="57"/>
      <c r="FT1" s="57"/>
      <c r="FU1" s="57"/>
      <c r="FV1" s="57"/>
      <c r="FW1" s="57"/>
      <c r="FX1" s="57"/>
      <c r="FY1" s="57"/>
      <c r="FZ1" s="57"/>
      <c r="GA1" s="57"/>
      <c r="GB1" s="57"/>
      <c r="GC1" s="57"/>
      <c r="GD1" s="57"/>
      <c r="GE1" s="57"/>
      <c r="GF1" s="57"/>
      <c r="GG1" s="57"/>
      <c r="GH1" s="57"/>
      <c r="GI1" s="57"/>
      <c r="GJ1" s="57"/>
      <c r="GK1" s="57"/>
      <c r="GL1" s="57"/>
      <c r="GM1" s="57"/>
      <c r="GN1" s="57"/>
      <c r="GO1" s="57"/>
      <c r="GP1" s="57"/>
      <c r="GQ1" s="57"/>
      <c r="GR1" s="57"/>
      <c r="GS1" s="57"/>
      <c r="GT1" s="57"/>
      <c r="GU1" s="57"/>
      <c r="GV1" s="57"/>
      <c r="GW1" s="57"/>
      <c r="GX1" s="57"/>
      <c r="GY1" s="57"/>
      <c r="GZ1" s="57"/>
      <c r="HA1" s="57"/>
      <c r="HB1" s="57"/>
      <c r="HC1" s="57"/>
      <c r="HD1" s="57"/>
      <c r="HE1" s="57"/>
      <c r="HF1" s="57"/>
      <c r="HG1" s="57"/>
      <c r="HH1" s="57"/>
      <c r="HI1" s="57"/>
      <c r="HJ1" s="57"/>
      <c r="HK1" s="57"/>
      <c r="HL1" s="57"/>
      <c r="HM1" s="57"/>
      <c r="HN1" s="57"/>
      <c r="HO1" s="57"/>
      <c r="HP1" s="57"/>
      <c r="HQ1" s="57"/>
      <c r="HR1" s="57"/>
      <c r="HS1" s="57"/>
      <c r="HT1" s="57"/>
      <c r="HU1" s="57"/>
      <c r="HV1" s="57"/>
      <c r="HW1" s="57"/>
      <c r="HX1" s="57"/>
      <c r="HY1" s="57"/>
      <c r="HZ1" s="57"/>
      <c r="IA1" s="57"/>
      <c r="IB1" s="57"/>
      <c r="IC1" s="57"/>
      <c r="ID1" s="57"/>
      <c r="IE1" s="57"/>
      <c r="IF1" s="57"/>
      <c r="IG1" s="57"/>
      <c r="IH1" s="57"/>
      <c r="II1" s="57"/>
      <c r="IJ1" s="57"/>
      <c r="IK1" s="57"/>
      <c r="IL1" s="57"/>
      <c r="IM1" s="57"/>
      <c r="IN1" s="57"/>
      <c r="IO1" s="57"/>
      <c r="IP1" s="57"/>
      <c r="IQ1" s="57"/>
      <c r="IR1" s="57"/>
      <c r="IS1" s="57"/>
      <c r="IT1" s="57"/>
    </row>
    <row r="2" ht="19.5" customHeight="1" spans="1:254">
      <c r="A2" s="58"/>
      <c r="B2" s="59"/>
      <c r="C2" s="59"/>
      <c r="D2" s="60" t="s">
        <v>1547</v>
      </c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61"/>
      <c r="AI2" s="61"/>
      <c r="AJ2" s="61"/>
      <c r="AK2" s="61"/>
      <c r="AL2" s="61"/>
      <c r="AM2" s="61"/>
      <c r="AN2" s="61"/>
      <c r="AO2" s="61"/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  <c r="BM2" s="61"/>
      <c r="BN2" s="61"/>
      <c r="BO2" s="61"/>
      <c r="BP2" s="61"/>
      <c r="BQ2" s="61"/>
      <c r="BR2" s="61"/>
      <c r="BS2" s="61"/>
      <c r="BT2" s="61"/>
      <c r="BU2" s="61"/>
      <c r="BV2" s="61"/>
      <c r="BW2" s="61"/>
      <c r="BX2" s="61"/>
      <c r="BY2" s="61"/>
      <c r="BZ2" s="61"/>
      <c r="CA2" s="61"/>
      <c r="CB2" s="61"/>
      <c r="CC2" s="61"/>
      <c r="CD2" s="61"/>
      <c r="CE2" s="61"/>
      <c r="CF2" s="61"/>
      <c r="CG2" s="61"/>
      <c r="CH2" s="61"/>
      <c r="CI2" s="61"/>
      <c r="CJ2" s="61"/>
      <c r="CK2" s="61"/>
      <c r="CL2" s="61"/>
      <c r="CM2" s="61"/>
      <c r="CN2" s="61"/>
      <c r="CO2" s="61"/>
      <c r="CP2" s="61"/>
      <c r="CQ2" s="61"/>
      <c r="CR2" s="61"/>
      <c r="CS2" s="61"/>
      <c r="CT2" s="61"/>
      <c r="CU2" s="61"/>
      <c r="CV2" s="61"/>
      <c r="CW2" s="61"/>
      <c r="CX2" s="61"/>
      <c r="CY2" s="61"/>
      <c r="CZ2" s="61"/>
      <c r="DA2" s="61"/>
      <c r="DB2" s="61"/>
      <c r="DC2" s="61"/>
      <c r="DD2" s="61"/>
      <c r="DE2" s="61"/>
      <c r="DF2" s="61"/>
      <c r="DG2" s="61"/>
      <c r="DH2" s="61"/>
      <c r="DI2" s="61"/>
      <c r="DJ2" s="61"/>
      <c r="DK2" s="61"/>
      <c r="DL2" s="61"/>
      <c r="DM2" s="61"/>
      <c r="DN2" s="61"/>
      <c r="DO2" s="61"/>
      <c r="DP2" s="61"/>
      <c r="DQ2" s="61"/>
      <c r="DR2" s="61"/>
      <c r="DS2" s="61"/>
      <c r="DT2" s="61"/>
      <c r="DU2" s="61"/>
      <c r="DV2" s="61"/>
      <c r="DW2" s="61"/>
      <c r="DX2" s="61"/>
      <c r="DY2" s="61"/>
      <c r="DZ2" s="61"/>
      <c r="EA2" s="61"/>
      <c r="EB2" s="61"/>
      <c r="EC2" s="61"/>
      <c r="ED2" s="61"/>
      <c r="EE2" s="61"/>
      <c r="EF2" s="61"/>
      <c r="EG2" s="61"/>
      <c r="EH2" s="61"/>
      <c r="EI2" s="61"/>
      <c r="EJ2" s="61"/>
      <c r="EK2" s="61"/>
      <c r="EL2" s="61"/>
      <c r="EM2" s="61"/>
      <c r="EN2" s="61"/>
      <c r="EO2" s="61"/>
      <c r="EP2" s="61"/>
      <c r="EQ2" s="61"/>
      <c r="ER2" s="61"/>
      <c r="ES2" s="61"/>
      <c r="ET2" s="61"/>
      <c r="EU2" s="61"/>
      <c r="EV2" s="61"/>
      <c r="EW2" s="61"/>
      <c r="EX2" s="61"/>
      <c r="EY2" s="61"/>
      <c r="EZ2" s="61"/>
      <c r="FA2" s="61"/>
      <c r="FB2" s="61"/>
      <c r="FC2" s="61"/>
      <c r="FD2" s="61"/>
      <c r="FE2" s="61"/>
      <c r="FF2" s="61"/>
      <c r="FG2" s="61"/>
      <c r="FH2" s="61"/>
      <c r="FI2" s="61"/>
      <c r="FJ2" s="61"/>
      <c r="FK2" s="61"/>
      <c r="FL2" s="61"/>
      <c r="FM2" s="61"/>
      <c r="FN2" s="61"/>
      <c r="FO2" s="61"/>
      <c r="FP2" s="61"/>
      <c r="FQ2" s="61"/>
      <c r="FR2" s="61"/>
      <c r="FS2" s="61"/>
      <c r="FT2" s="61"/>
      <c r="FU2" s="61"/>
      <c r="FV2" s="61"/>
      <c r="FW2" s="61"/>
      <c r="FX2" s="61"/>
      <c r="FY2" s="61"/>
      <c r="FZ2" s="61"/>
      <c r="GA2" s="61"/>
      <c r="GB2" s="61"/>
      <c r="GC2" s="61"/>
      <c r="GD2" s="61"/>
      <c r="GE2" s="61"/>
      <c r="GF2" s="61"/>
      <c r="GG2" s="61"/>
      <c r="GH2" s="61"/>
      <c r="GI2" s="61"/>
      <c r="GJ2" s="61"/>
      <c r="GK2" s="61"/>
      <c r="GL2" s="61"/>
      <c r="GM2" s="61"/>
      <c r="GN2" s="61"/>
      <c r="GO2" s="61"/>
      <c r="GP2" s="61"/>
      <c r="GQ2" s="61"/>
      <c r="GR2" s="61"/>
      <c r="GS2" s="61"/>
      <c r="GT2" s="61"/>
      <c r="GU2" s="61"/>
      <c r="GV2" s="61"/>
      <c r="GW2" s="61"/>
      <c r="GX2" s="61"/>
      <c r="GY2" s="61"/>
      <c r="GZ2" s="61"/>
      <c r="HA2" s="61"/>
      <c r="HB2" s="61"/>
      <c r="HC2" s="61"/>
      <c r="HD2" s="61"/>
      <c r="HE2" s="61"/>
      <c r="HF2" s="61"/>
      <c r="HG2" s="61"/>
      <c r="HH2" s="61"/>
      <c r="HI2" s="61"/>
      <c r="HJ2" s="61"/>
      <c r="HK2" s="61"/>
      <c r="HL2" s="61"/>
      <c r="HM2" s="61"/>
      <c r="HN2" s="61"/>
      <c r="HO2" s="61"/>
      <c r="HP2" s="61"/>
      <c r="HQ2" s="61"/>
      <c r="HR2" s="61"/>
      <c r="HS2" s="61"/>
      <c r="HT2" s="61"/>
      <c r="HU2" s="61"/>
      <c r="HV2" s="61"/>
      <c r="HW2" s="61"/>
      <c r="HX2" s="61"/>
      <c r="HY2" s="61"/>
      <c r="HZ2" s="61"/>
      <c r="IA2" s="61"/>
      <c r="IB2" s="61"/>
      <c r="IC2" s="61"/>
      <c r="ID2" s="61"/>
      <c r="IE2" s="61"/>
      <c r="IF2" s="61"/>
      <c r="IG2" s="61"/>
      <c r="IH2" s="61"/>
      <c r="II2" s="61"/>
      <c r="IJ2" s="61"/>
      <c r="IK2" s="61"/>
      <c r="IL2" s="61"/>
      <c r="IM2" s="61"/>
      <c r="IN2" s="61"/>
      <c r="IO2" s="61"/>
      <c r="IP2" s="61"/>
      <c r="IQ2" s="61"/>
      <c r="IR2" s="61"/>
      <c r="IS2" s="61"/>
      <c r="IT2" s="61"/>
    </row>
    <row r="3" ht="36" customHeight="1" spans="1:254">
      <c r="A3" s="62" t="s">
        <v>1548</v>
      </c>
      <c r="B3" s="62" t="s">
        <v>1549</v>
      </c>
      <c r="C3" s="62" t="s">
        <v>1550</v>
      </c>
      <c r="D3" s="62" t="s">
        <v>1551</v>
      </c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  <c r="AA3" s="61"/>
      <c r="AB3" s="61"/>
      <c r="AC3" s="61"/>
      <c r="AD3" s="61"/>
      <c r="AE3" s="61"/>
      <c r="AF3" s="61"/>
      <c r="AG3" s="61"/>
      <c r="AH3" s="61"/>
      <c r="AI3" s="61"/>
      <c r="AJ3" s="61"/>
      <c r="AK3" s="61"/>
      <c r="AL3" s="61"/>
      <c r="AM3" s="61"/>
      <c r="AN3" s="61"/>
      <c r="AO3" s="61"/>
      <c r="AP3" s="61"/>
      <c r="AQ3" s="61"/>
      <c r="AR3" s="61"/>
      <c r="AS3" s="66"/>
      <c r="AT3" s="61"/>
      <c r="AU3" s="61"/>
      <c r="AV3" s="61"/>
      <c r="AW3" s="61"/>
      <c r="AX3" s="61"/>
      <c r="AY3" s="61"/>
      <c r="AZ3" s="61"/>
      <c r="BA3" s="61"/>
      <c r="BB3" s="61"/>
      <c r="BC3" s="61"/>
      <c r="BD3" s="61"/>
      <c r="BE3" s="61"/>
      <c r="BF3" s="61"/>
      <c r="BG3" s="61"/>
      <c r="BH3" s="61"/>
      <c r="BI3" s="61"/>
      <c r="BJ3" s="61"/>
      <c r="BK3" s="61"/>
      <c r="BL3" s="61"/>
      <c r="BM3" s="61"/>
      <c r="BN3" s="61"/>
      <c r="BO3" s="61"/>
      <c r="BP3" s="61"/>
      <c r="BQ3" s="61"/>
      <c r="BR3" s="61"/>
      <c r="BS3" s="61"/>
      <c r="BT3" s="61"/>
      <c r="BU3" s="61"/>
      <c r="BV3" s="61"/>
      <c r="BW3" s="61"/>
      <c r="BX3" s="61"/>
      <c r="BY3" s="61"/>
      <c r="BZ3" s="61"/>
      <c r="CA3" s="61"/>
      <c r="CB3" s="61"/>
      <c r="CC3" s="61"/>
      <c r="CD3" s="61"/>
      <c r="CE3" s="61"/>
      <c r="CF3" s="61"/>
      <c r="CG3" s="61"/>
      <c r="CH3" s="61"/>
      <c r="CI3" s="61"/>
      <c r="CJ3" s="61"/>
      <c r="CK3" s="61"/>
      <c r="CL3" s="61"/>
      <c r="CM3" s="61"/>
      <c r="CN3" s="61"/>
      <c r="CO3" s="61"/>
      <c r="CP3" s="61"/>
      <c r="CQ3" s="61"/>
      <c r="CR3" s="61"/>
      <c r="CS3" s="61"/>
      <c r="CT3" s="61"/>
      <c r="CU3" s="61"/>
      <c r="CV3" s="61"/>
      <c r="CW3" s="61"/>
      <c r="CX3" s="61"/>
      <c r="CY3" s="61"/>
      <c r="CZ3" s="61"/>
      <c r="DA3" s="61"/>
      <c r="DB3" s="61"/>
      <c r="DC3" s="61"/>
      <c r="DD3" s="61"/>
      <c r="DE3" s="61"/>
      <c r="DF3" s="61"/>
      <c r="DG3" s="61"/>
      <c r="DH3" s="61"/>
      <c r="DI3" s="61"/>
      <c r="DJ3" s="61"/>
      <c r="DK3" s="61"/>
      <c r="DL3" s="61"/>
      <c r="DM3" s="61"/>
      <c r="DN3" s="61"/>
      <c r="DO3" s="61"/>
      <c r="DP3" s="61"/>
      <c r="DQ3" s="61"/>
      <c r="DR3" s="61"/>
      <c r="DS3" s="61"/>
      <c r="DT3" s="61"/>
      <c r="DU3" s="61"/>
      <c r="DV3" s="61"/>
      <c r="DW3" s="61"/>
      <c r="DX3" s="61"/>
      <c r="DY3" s="61"/>
      <c r="DZ3" s="61"/>
      <c r="EA3" s="61"/>
      <c r="EB3" s="61"/>
      <c r="EC3" s="61"/>
      <c r="ED3" s="61"/>
      <c r="EE3" s="61"/>
      <c r="EF3" s="61"/>
      <c r="EG3" s="61"/>
      <c r="EH3" s="61"/>
      <c r="EI3" s="61"/>
      <c r="EJ3" s="61"/>
      <c r="EK3" s="61"/>
      <c r="EL3" s="61"/>
      <c r="EM3" s="61"/>
      <c r="EN3" s="61"/>
      <c r="EO3" s="61"/>
      <c r="EP3" s="61"/>
      <c r="EQ3" s="61"/>
      <c r="ER3" s="61"/>
      <c r="ES3" s="61"/>
      <c r="ET3" s="61"/>
      <c r="EU3" s="61"/>
      <c r="EV3" s="61"/>
      <c r="EW3" s="61"/>
      <c r="EX3" s="61"/>
      <c r="EY3" s="61"/>
      <c r="EZ3" s="61"/>
      <c r="FA3" s="61"/>
      <c r="FB3" s="61"/>
      <c r="FC3" s="61"/>
      <c r="FD3" s="61"/>
      <c r="FE3" s="61"/>
      <c r="FF3" s="61"/>
      <c r="FG3" s="61"/>
      <c r="FH3" s="61"/>
      <c r="FI3" s="61"/>
      <c r="FJ3" s="61"/>
      <c r="FK3" s="61"/>
      <c r="FL3" s="61"/>
      <c r="FM3" s="61"/>
      <c r="FN3" s="61"/>
      <c r="FO3" s="61"/>
      <c r="FP3" s="61"/>
      <c r="FQ3" s="61"/>
      <c r="FR3" s="61"/>
      <c r="FS3" s="61"/>
      <c r="FT3" s="61"/>
      <c r="FU3" s="61"/>
      <c r="FV3" s="61"/>
      <c r="FW3" s="61"/>
      <c r="FX3" s="61"/>
      <c r="FY3" s="61"/>
      <c r="FZ3" s="61"/>
      <c r="GA3" s="61"/>
      <c r="GB3" s="61"/>
      <c r="GC3" s="61"/>
      <c r="GD3" s="61"/>
      <c r="GE3" s="61"/>
      <c r="GF3" s="61"/>
      <c r="GG3" s="61"/>
      <c r="GH3" s="61"/>
      <c r="GI3" s="61"/>
      <c r="GJ3" s="61"/>
      <c r="GK3" s="61"/>
      <c r="GL3" s="61"/>
      <c r="GM3" s="61"/>
      <c r="GN3" s="61"/>
      <c r="GO3" s="61"/>
      <c r="GP3" s="61"/>
      <c r="GQ3" s="61"/>
      <c r="GR3" s="61"/>
      <c r="GS3" s="61"/>
      <c r="GT3" s="61"/>
      <c r="GU3" s="61"/>
      <c r="GV3" s="61"/>
      <c r="GW3" s="61"/>
      <c r="GX3" s="61"/>
      <c r="GY3" s="61"/>
      <c r="GZ3" s="61"/>
      <c r="HA3" s="61"/>
      <c r="HB3" s="61"/>
      <c r="HC3" s="61"/>
      <c r="HD3" s="61"/>
      <c r="HE3" s="61"/>
      <c r="HF3" s="61"/>
      <c r="HG3" s="61"/>
      <c r="HH3" s="61"/>
      <c r="HI3" s="61"/>
      <c r="HJ3" s="61"/>
      <c r="HK3" s="61"/>
      <c r="HL3" s="61"/>
      <c r="HM3" s="61"/>
      <c r="HN3" s="61"/>
      <c r="HO3" s="61"/>
      <c r="HP3" s="61"/>
      <c r="HQ3" s="61"/>
      <c r="HR3" s="61"/>
      <c r="HS3" s="61"/>
      <c r="HT3" s="61"/>
      <c r="HU3" s="61"/>
      <c r="HV3" s="61"/>
      <c r="HW3" s="61"/>
      <c r="HX3" s="61"/>
      <c r="HY3" s="61"/>
      <c r="HZ3" s="61"/>
      <c r="IA3" s="61"/>
      <c r="IB3" s="61"/>
      <c r="IC3" s="61"/>
      <c r="ID3" s="61"/>
      <c r="IE3" s="61"/>
      <c r="IF3" s="61"/>
      <c r="IG3" s="61"/>
      <c r="IH3" s="61"/>
      <c r="II3" s="61"/>
      <c r="IJ3" s="61"/>
      <c r="IK3" s="61"/>
      <c r="IL3" s="61"/>
      <c r="IM3" s="61"/>
      <c r="IN3" s="61"/>
      <c r="IO3" s="61"/>
      <c r="IP3" s="61"/>
      <c r="IQ3" s="61"/>
      <c r="IR3" s="61"/>
      <c r="IS3" s="61"/>
      <c r="IT3" s="61"/>
    </row>
    <row r="4" s="54" customFormat="1" ht="19.5" customHeight="1" spans="1:4">
      <c r="A4" s="63" t="s">
        <v>1552</v>
      </c>
      <c r="B4" s="64">
        <v>9817</v>
      </c>
      <c r="C4" s="64">
        <v>3087</v>
      </c>
      <c r="D4" s="65">
        <f>C4/B4</f>
        <v>0.314454517673424</v>
      </c>
    </row>
    <row r="5" ht="19.5" customHeight="1" spans="1:254">
      <c r="A5" s="62" t="s">
        <v>1553</v>
      </c>
      <c r="B5" s="64">
        <f>B4</f>
        <v>9817</v>
      </c>
      <c r="C5" s="64">
        <f>C4</f>
        <v>3087</v>
      </c>
      <c r="D5" s="65">
        <f>C5/B5</f>
        <v>0.314454517673424</v>
      </c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  <c r="V5" s="61"/>
      <c r="W5" s="61"/>
      <c r="X5" s="61"/>
      <c r="Y5" s="61"/>
      <c r="Z5" s="61"/>
      <c r="AA5" s="61"/>
      <c r="AB5" s="61"/>
      <c r="AC5" s="61"/>
      <c r="AD5" s="61"/>
      <c r="AE5" s="61"/>
      <c r="AF5" s="61"/>
      <c r="AG5" s="61"/>
      <c r="AH5" s="61"/>
      <c r="AI5" s="61"/>
      <c r="AJ5" s="61"/>
      <c r="AK5" s="61"/>
      <c r="AL5" s="61"/>
      <c r="AM5" s="61"/>
      <c r="AN5" s="61"/>
      <c r="AO5" s="61"/>
      <c r="AP5" s="61"/>
      <c r="AQ5" s="61"/>
      <c r="AR5" s="61"/>
      <c r="AS5" s="66"/>
      <c r="AT5" s="61"/>
      <c r="AU5" s="61"/>
      <c r="AV5" s="61"/>
      <c r="AW5" s="61"/>
      <c r="AX5" s="61"/>
      <c r="AY5" s="61"/>
      <c r="AZ5" s="61"/>
      <c r="BA5" s="61"/>
      <c r="BB5" s="61"/>
      <c r="BC5" s="61"/>
      <c r="BD5" s="61"/>
      <c r="BE5" s="61"/>
      <c r="BF5" s="61"/>
      <c r="BG5" s="61"/>
      <c r="BH5" s="61"/>
      <c r="BI5" s="61"/>
      <c r="BJ5" s="61"/>
      <c r="BK5" s="61"/>
      <c r="BL5" s="61"/>
      <c r="BM5" s="61"/>
      <c r="BN5" s="61"/>
      <c r="BO5" s="61"/>
      <c r="BP5" s="61"/>
      <c r="BQ5" s="61"/>
      <c r="BR5" s="61"/>
      <c r="BS5" s="61"/>
      <c r="BT5" s="61"/>
      <c r="BU5" s="61"/>
      <c r="BV5" s="61"/>
      <c r="BW5" s="61"/>
      <c r="BX5" s="61"/>
      <c r="BY5" s="61"/>
      <c r="BZ5" s="61"/>
      <c r="CA5" s="61"/>
      <c r="CB5" s="61"/>
      <c r="CC5" s="61"/>
      <c r="CD5" s="61"/>
      <c r="CE5" s="61"/>
      <c r="CF5" s="61"/>
      <c r="CG5" s="61"/>
      <c r="CH5" s="61"/>
      <c r="CI5" s="61"/>
      <c r="CJ5" s="61"/>
      <c r="CK5" s="61"/>
      <c r="CL5" s="61"/>
      <c r="CM5" s="61"/>
      <c r="CN5" s="61"/>
      <c r="CO5" s="61"/>
      <c r="CP5" s="61"/>
      <c r="CQ5" s="61"/>
      <c r="CR5" s="61"/>
      <c r="CS5" s="61"/>
      <c r="CT5" s="61"/>
      <c r="CU5" s="61"/>
      <c r="CV5" s="61"/>
      <c r="CW5" s="61"/>
      <c r="CX5" s="61"/>
      <c r="CY5" s="61"/>
      <c r="CZ5" s="61"/>
      <c r="DA5" s="61"/>
      <c r="DB5" s="61"/>
      <c r="DC5" s="61"/>
      <c r="DD5" s="61"/>
      <c r="DE5" s="61"/>
      <c r="DF5" s="61"/>
      <c r="DG5" s="61"/>
      <c r="DH5" s="61"/>
      <c r="DI5" s="61"/>
      <c r="DJ5" s="61"/>
      <c r="DK5" s="61"/>
      <c r="DL5" s="61"/>
      <c r="DM5" s="61"/>
      <c r="DN5" s="61"/>
      <c r="DO5" s="61"/>
      <c r="DP5" s="61"/>
      <c r="DQ5" s="61"/>
      <c r="DR5" s="61"/>
      <c r="DS5" s="61"/>
      <c r="DT5" s="61"/>
      <c r="DU5" s="61"/>
      <c r="DV5" s="61"/>
      <c r="DW5" s="61"/>
      <c r="DX5" s="61"/>
      <c r="DY5" s="61"/>
      <c r="DZ5" s="61"/>
      <c r="EA5" s="61"/>
      <c r="EB5" s="61"/>
      <c r="EC5" s="61"/>
      <c r="ED5" s="61"/>
      <c r="EE5" s="61"/>
      <c r="EF5" s="61"/>
      <c r="EG5" s="61"/>
      <c r="EH5" s="61"/>
      <c r="EI5" s="61"/>
      <c r="EJ5" s="61"/>
      <c r="EK5" s="61"/>
      <c r="EL5" s="61"/>
      <c r="EM5" s="61"/>
      <c r="EN5" s="61"/>
      <c r="EO5" s="61"/>
      <c r="EP5" s="61"/>
      <c r="EQ5" s="61"/>
      <c r="ER5" s="61"/>
      <c r="ES5" s="61"/>
      <c r="ET5" s="61"/>
      <c r="EU5" s="61"/>
      <c r="EV5" s="61"/>
      <c r="EW5" s="61"/>
      <c r="EX5" s="61"/>
      <c r="EY5" s="61"/>
      <c r="EZ5" s="61"/>
      <c r="FA5" s="61"/>
      <c r="FB5" s="61"/>
      <c r="FC5" s="61"/>
      <c r="FD5" s="61"/>
      <c r="FE5" s="61"/>
      <c r="FF5" s="61"/>
      <c r="FG5" s="61"/>
      <c r="FH5" s="61"/>
      <c r="FI5" s="61"/>
      <c r="FJ5" s="61"/>
      <c r="FK5" s="61"/>
      <c r="FL5" s="61"/>
      <c r="FM5" s="61"/>
      <c r="FN5" s="61"/>
      <c r="FO5" s="61"/>
      <c r="FP5" s="61"/>
      <c r="FQ5" s="61"/>
      <c r="FR5" s="61"/>
      <c r="FS5" s="61"/>
      <c r="FT5" s="61"/>
      <c r="FU5" s="61"/>
      <c r="FV5" s="61"/>
      <c r="FW5" s="61"/>
      <c r="FX5" s="61"/>
      <c r="FY5" s="61"/>
      <c r="FZ5" s="61"/>
      <c r="GA5" s="61"/>
      <c r="GB5" s="61"/>
      <c r="GC5" s="61"/>
      <c r="GD5" s="61"/>
      <c r="GE5" s="61"/>
      <c r="GF5" s="61"/>
      <c r="GG5" s="61"/>
      <c r="GH5" s="61"/>
      <c r="GI5" s="61"/>
      <c r="GJ5" s="61"/>
      <c r="GK5" s="61"/>
      <c r="GL5" s="61"/>
      <c r="GM5" s="61"/>
      <c r="GN5" s="61"/>
      <c r="GO5" s="61"/>
      <c r="GP5" s="61"/>
      <c r="GQ5" s="61"/>
      <c r="GR5" s="61"/>
      <c r="GS5" s="61"/>
      <c r="GT5" s="61"/>
      <c r="GU5" s="61"/>
      <c r="GV5" s="61"/>
      <c r="GW5" s="61"/>
      <c r="GX5" s="61"/>
      <c r="GY5" s="61"/>
      <c r="GZ5" s="61"/>
      <c r="HA5" s="61"/>
      <c r="HB5" s="61"/>
      <c r="HC5" s="61"/>
      <c r="HD5" s="61"/>
      <c r="HE5" s="61"/>
      <c r="HF5" s="61"/>
      <c r="HG5" s="61"/>
      <c r="HH5" s="61"/>
      <c r="HI5" s="61"/>
      <c r="HJ5" s="61"/>
      <c r="HK5" s="61"/>
      <c r="HL5" s="61"/>
      <c r="HM5" s="61"/>
      <c r="HN5" s="61"/>
      <c r="HO5" s="61"/>
      <c r="HP5" s="61"/>
      <c r="HQ5" s="61"/>
      <c r="HR5" s="61"/>
      <c r="HS5" s="61"/>
      <c r="HT5" s="61"/>
      <c r="HU5" s="61"/>
      <c r="HV5" s="61"/>
      <c r="HW5" s="61"/>
      <c r="HX5" s="61"/>
      <c r="HY5" s="61"/>
      <c r="HZ5" s="61"/>
      <c r="IA5" s="61"/>
      <c r="IB5" s="61"/>
      <c r="IC5" s="61"/>
      <c r="ID5" s="61"/>
      <c r="IE5" s="61"/>
      <c r="IF5" s="61"/>
      <c r="IG5" s="61"/>
      <c r="IH5" s="61"/>
      <c r="II5" s="61"/>
      <c r="IJ5" s="61"/>
      <c r="IK5" s="61"/>
      <c r="IL5" s="61"/>
      <c r="IM5" s="61"/>
      <c r="IN5" s="61"/>
      <c r="IO5" s="61"/>
      <c r="IP5" s="61"/>
      <c r="IQ5" s="61"/>
      <c r="IR5" s="61"/>
      <c r="IS5" s="61"/>
      <c r="IT5" s="61"/>
    </row>
  </sheetData>
  <mergeCells count="1">
    <mergeCell ref="A1:D1"/>
  </mergeCells>
  <pageMargins left="0.75" right="0.75" top="1" bottom="1" header="0.5" footer="0.5"/>
  <pageSetup paperSize="9" orientation="portrait" horizontalDpi="600"/>
  <headerFooter alignWithMargins="0" scaleWithDoc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4"/>
  <dimension ref="A1:C4"/>
  <sheetViews>
    <sheetView zoomScale="85" zoomScaleNormal="85" zoomScaleSheetLayoutView="60" workbookViewId="0">
      <selection activeCell="B10" sqref="B10"/>
    </sheetView>
  </sheetViews>
  <sheetFormatPr defaultColWidth="10.1833333333333" defaultRowHeight="13.5" outlineLevelRow="3" outlineLevelCol="2"/>
  <cols>
    <col min="1" max="1" width="28.825" style="48" customWidth="1"/>
    <col min="2" max="2" width="21.7583333333333" style="48" customWidth="1"/>
    <col min="3" max="3" width="24.2666666666667" style="48" customWidth="1"/>
    <col min="4" max="16384" width="10.1833333333333" style="48"/>
  </cols>
  <sheetData>
    <row r="1" s="48" customFormat="1" ht="22.75" customHeight="1" spans="1:3">
      <c r="A1" s="49" t="s">
        <v>1554</v>
      </c>
      <c r="B1" s="49"/>
      <c r="C1" s="49"/>
    </row>
    <row r="2" s="48" customFormat="1" ht="26.4" customHeight="1" spans="1:3">
      <c r="A2" s="50"/>
      <c r="B2" s="50"/>
      <c r="C2" s="51" t="s">
        <v>1446</v>
      </c>
    </row>
    <row r="3" ht="43" customHeight="1" spans="1:3">
      <c r="A3" s="52" t="s">
        <v>1555</v>
      </c>
      <c r="B3" s="52" t="s">
        <v>1556</v>
      </c>
      <c r="C3" s="52" t="s">
        <v>1557</v>
      </c>
    </row>
    <row r="4" ht="43" customHeight="1" spans="1:3">
      <c r="A4" s="52" t="s">
        <v>1449</v>
      </c>
      <c r="B4" s="53">
        <v>61.59</v>
      </c>
      <c r="C4" s="53">
        <v>61.41</v>
      </c>
    </row>
  </sheetData>
  <mergeCells count="1">
    <mergeCell ref="A1:C1"/>
  </mergeCells>
  <pageMargins left="0.75" right="0.75" top="1" bottom="1" header="0.5" footer="0.5"/>
  <pageSetup paperSize="9" orientation="portrait" horizontalDpi="600" verticalDpi="600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5"/>
  <dimension ref="A1:C27"/>
  <sheetViews>
    <sheetView zoomScale="115" zoomScaleNormal="115" zoomScaleSheetLayoutView="60" workbookViewId="0">
      <selection activeCell="B13" sqref="B13"/>
    </sheetView>
  </sheetViews>
  <sheetFormatPr defaultColWidth="9" defaultRowHeight="14.25" outlineLevelCol="2"/>
  <cols>
    <col min="1" max="1" width="33.5833333333333" style="36" customWidth="1"/>
    <col min="2" max="2" width="17.0666666666667" style="44" customWidth="1"/>
    <col min="3" max="3" width="16.95" style="44" customWidth="1"/>
    <col min="4" max="4" width="6.75" style="36" customWidth="1"/>
    <col min="5" max="16384" width="9" style="36"/>
  </cols>
  <sheetData>
    <row r="1" ht="20.25" spans="1:3">
      <c r="A1" s="45" t="s">
        <v>1558</v>
      </c>
      <c r="B1" s="45"/>
      <c r="C1" s="45"/>
    </row>
    <row r="2" ht="16" customHeight="1" spans="3:3">
      <c r="C2" s="46" t="s">
        <v>1</v>
      </c>
    </row>
    <row r="3" ht="16" customHeight="1" spans="1:3">
      <c r="A3" s="39" t="s">
        <v>1559</v>
      </c>
      <c r="B3" s="39"/>
      <c r="C3" s="39"/>
    </row>
    <row r="4" ht="16" customHeight="1" spans="1:3">
      <c r="A4" s="39" t="s">
        <v>1560</v>
      </c>
      <c r="B4" s="39" t="s">
        <v>1467</v>
      </c>
      <c r="C4" s="39" t="s">
        <v>1468</v>
      </c>
    </row>
    <row r="5" ht="16" customHeight="1" spans="1:3">
      <c r="A5" s="39"/>
      <c r="B5" s="39" t="s">
        <v>1469</v>
      </c>
      <c r="C5" s="39" t="s">
        <v>1382</v>
      </c>
    </row>
    <row r="6" ht="16" customHeight="1" spans="1:3">
      <c r="A6" s="41" t="s">
        <v>1561</v>
      </c>
      <c r="B6" s="40">
        <f>B7+B8+B9</f>
        <v>0</v>
      </c>
      <c r="C6" s="40">
        <f>C7+C8+C9</f>
        <v>0</v>
      </c>
    </row>
    <row r="7" ht="16" customHeight="1" spans="1:3">
      <c r="A7" s="41" t="s">
        <v>1562</v>
      </c>
      <c r="B7" s="47"/>
      <c r="C7" s="47"/>
    </row>
    <row r="8" ht="16" customHeight="1" spans="1:3">
      <c r="A8" s="41" t="s">
        <v>1563</v>
      </c>
      <c r="B8" s="47"/>
      <c r="C8" s="47"/>
    </row>
    <row r="9" ht="16" customHeight="1" spans="1:3">
      <c r="A9" s="41" t="s">
        <v>1564</v>
      </c>
      <c r="B9" s="40"/>
      <c r="C9" s="40"/>
    </row>
    <row r="10" ht="16" customHeight="1" spans="1:3">
      <c r="A10" s="41" t="s">
        <v>1565</v>
      </c>
      <c r="B10" s="40"/>
      <c r="C10" s="40"/>
    </row>
    <row r="11" ht="16" customHeight="1" spans="1:3">
      <c r="A11" s="41" t="s">
        <v>1566</v>
      </c>
      <c r="B11" s="40"/>
      <c r="C11" s="40"/>
    </row>
    <row r="12" ht="16" customHeight="1" spans="1:3">
      <c r="A12" s="41" t="s">
        <v>1567</v>
      </c>
      <c r="B12" s="40"/>
      <c r="C12" s="40"/>
    </row>
    <row r="13" ht="16" customHeight="1" spans="1:3">
      <c r="A13" s="41" t="s">
        <v>1568</v>
      </c>
      <c r="B13" s="40"/>
      <c r="C13" s="40"/>
    </row>
    <row r="14" ht="16" customHeight="1" spans="1:3">
      <c r="A14" s="41" t="s">
        <v>1569</v>
      </c>
      <c r="B14" s="40"/>
      <c r="C14" s="40"/>
    </row>
    <row r="15" ht="16" customHeight="1" spans="1:3">
      <c r="A15" s="41" t="s">
        <v>1570</v>
      </c>
      <c r="B15" s="40"/>
      <c r="C15" s="40"/>
    </row>
    <row r="16" ht="16" customHeight="1" spans="1:3">
      <c r="A16" s="41" t="s">
        <v>1571</v>
      </c>
      <c r="B16" s="40"/>
      <c r="C16" s="40"/>
    </row>
    <row r="17" ht="16" customHeight="1" spans="1:3">
      <c r="A17" s="41" t="s">
        <v>1572</v>
      </c>
      <c r="B17" s="40"/>
      <c r="C17" s="40"/>
    </row>
    <row r="18" ht="16" customHeight="1" spans="1:3">
      <c r="A18" s="41" t="s">
        <v>1573</v>
      </c>
      <c r="B18" s="40"/>
      <c r="C18" s="40"/>
    </row>
    <row r="19" ht="16" customHeight="1" spans="1:3">
      <c r="A19" s="41" t="s">
        <v>1574</v>
      </c>
      <c r="B19" s="40"/>
      <c r="C19" s="40"/>
    </row>
    <row r="20" ht="16" customHeight="1" spans="1:3">
      <c r="A20" s="41" t="s">
        <v>1575</v>
      </c>
      <c r="B20" s="40"/>
      <c r="C20" s="40"/>
    </row>
    <row r="21" ht="16" customHeight="1" spans="1:3">
      <c r="A21" s="41" t="s">
        <v>1576</v>
      </c>
      <c r="B21" s="40">
        <v>32000</v>
      </c>
      <c r="C21" s="40">
        <v>25000</v>
      </c>
    </row>
    <row r="22" ht="16" customHeight="1" spans="1:3">
      <c r="A22" s="40" t="s">
        <v>1577</v>
      </c>
      <c r="B22" s="40">
        <f>B6+B10+B14+B18+B21</f>
        <v>32000</v>
      </c>
      <c r="C22" s="40">
        <f>C6+C10+C14+C18+C21</f>
        <v>25000</v>
      </c>
    </row>
    <row r="23" ht="16" customHeight="1" spans="1:3">
      <c r="A23" s="43" t="s">
        <v>1578</v>
      </c>
      <c r="B23" s="40">
        <f>B24+B25</f>
        <v>34</v>
      </c>
      <c r="C23" s="40">
        <f>C24+C25</f>
        <v>7051</v>
      </c>
    </row>
    <row r="24" ht="16" customHeight="1" spans="1:3">
      <c r="A24" s="41" t="s">
        <v>1579</v>
      </c>
      <c r="B24" s="40">
        <v>17</v>
      </c>
      <c r="C24" s="40">
        <v>17</v>
      </c>
    </row>
    <row r="25" ht="16" customHeight="1" spans="1:3">
      <c r="A25" s="41" t="s">
        <v>1580</v>
      </c>
      <c r="B25" s="40">
        <v>17</v>
      </c>
      <c r="C25" s="47">
        <v>7034</v>
      </c>
    </row>
    <row r="26" ht="16" customHeight="1" spans="1:3">
      <c r="A26" s="41"/>
      <c r="B26" s="40"/>
      <c r="C26" s="40"/>
    </row>
    <row r="27" ht="16" customHeight="1" spans="1:3">
      <c r="A27" s="40" t="s">
        <v>1581</v>
      </c>
      <c r="B27" s="40">
        <f>B22+B23</f>
        <v>32034</v>
      </c>
      <c r="C27" s="40">
        <f>C22+C23</f>
        <v>32051</v>
      </c>
    </row>
  </sheetData>
  <mergeCells count="3">
    <mergeCell ref="A1:C1"/>
    <mergeCell ref="A3:C3"/>
    <mergeCell ref="A4:A5"/>
  </mergeCells>
  <pageMargins left="0.75" right="0.75" top="1" bottom="1" header="0.5" footer="0.5"/>
  <pageSetup paperSize="9" orientation="portrait"/>
  <headerFooter alignWithMargins="0" scaleWithDoc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6"/>
  <dimension ref="A1:C19"/>
  <sheetViews>
    <sheetView zoomScale="115" zoomScaleNormal="115" zoomScaleSheetLayoutView="60" workbookViewId="0">
      <selection activeCell="A20" sqref="A20"/>
    </sheetView>
  </sheetViews>
  <sheetFormatPr defaultColWidth="9" defaultRowHeight="14.25" outlineLevelCol="2"/>
  <cols>
    <col min="1" max="1" width="32.5" style="36" customWidth="1"/>
    <col min="2" max="2" width="20.5" style="36" customWidth="1"/>
    <col min="3" max="3" width="17.25" style="36" customWidth="1"/>
    <col min="4" max="4" width="6.75" style="36" customWidth="1"/>
    <col min="5" max="16384" width="9" style="36"/>
  </cols>
  <sheetData>
    <row r="1" ht="25.5" spans="1:3">
      <c r="A1" s="37" t="s">
        <v>1582</v>
      </c>
      <c r="B1" s="37"/>
      <c r="C1" s="37"/>
    </row>
    <row r="2" spans="3:3">
      <c r="C2" s="38" t="s">
        <v>1583</v>
      </c>
    </row>
    <row r="3" ht="29.25" customHeight="1" spans="1:3">
      <c r="A3" s="39" t="s">
        <v>1584</v>
      </c>
      <c r="B3" s="39"/>
      <c r="C3" s="39"/>
    </row>
    <row r="4" ht="21" customHeight="1" spans="1:3">
      <c r="A4" s="40" t="s">
        <v>1585</v>
      </c>
      <c r="B4" s="40" t="s">
        <v>1467</v>
      </c>
      <c r="C4" s="40" t="s">
        <v>1468</v>
      </c>
    </row>
    <row r="5" ht="21" customHeight="1" spans="1:3">
      <c r="A5" s="40"/>
      <c r="B5" s="40" t="s">
        <v>1469</v>
      </c>
      <c r="C5" s="40" t="s">
        <v>1382</v>
      </c>
    </row>
    <row r="6" ht="21" customHeight="1" spans="1:3">
      <c r="A6" s="41" t="s">
        <v>1586</v>
      </c>
      <c r="B6" s="41"/>
      <c r="C6" s="41"/>
    </row>
    <row r="7" ht="21" customHeight="1" spans="1:3">
      <c r="A7" s="41" t="s">
        <v>1587</v>
      </c>
      <c r="B7" s="41"/>
      <c r="C7" s="42"/>
    </row>
    <row r="8" ht="21" customHeight="1" spans="1:3">
      <c r="A8" s="41" t="s">
        <v>1588</v>
      </c>
      <c r="B8" s="40">
        <f>B9+B10</f>
        <v>20000</v>
      </c>
      <c r="C8" s="40">
        <f>C9+C10+C11+C12+C13</f>
        <v>17051</v>
      </c>
    </row>
    <row r="9" ht="21" customHeight="1" spans="1:3">
      <c r="A9" s="41" t="s">
        <v>1589</v>
      </c>
      <c r="B9" s="40"/>
      <c r="C9" s="40"/>
    </row>
    <row r="10" ht="21" customHeight="1" spans="1:3">
      <c r="A10" s="41" t="s">
        <v>1590</v>
      </c>
      <c r="B10" s="40">
        <v>20000</v>
      </c>
      <c r="C10" s="40"/>
    </row>
    <row r="11" ht="21" customHeight="1" spans="1:3">
      <c r="A11" s="41" t="s">
        <v>1591</v>
      </c>
      <c r="B11" s="40"/>
      <c r="C11" s="40"/>
    </row>
    <row r="12" ht="21" customHeight="1" spans="1:3">
      <c r="A12" s="41" t="s">
        <v>1592</v>
      </c>
      <c r="B12" s="41"/>
      <c r="C12" s="42"/>
    </row>
    <row r="13" ht="21" customHeight="1" spans="1:3">
      <c r="A13" s="41" t="s">
        <v>1593</v>
      </c>
      <c r="B13" s="41"/>
      <c r="C13" s="40">
        <v>17051</v>
      </c>
    </row>
    <row r="14" ht="25.5" customHeight="1" spans="1:3">
      <c r="A14" s="40" t="s">
        <v>1594</v>
      </c>
      <c r="B14" s="40">
        <f>B6+B8</f>
        <v>20000</v>
      </c>
      <c r="C14" s="40">
        <f>C6+C8</f>
        <v>17051</v>
      </c>
    </row>
    <row r="15" ht="22.5" customHeight="1" spans="1:3">
      <c r="A15" s="43" t="s">
        <v>1595</v>
      </c>
      <c r="B15" s="40">
        <f>B16+B17+B18</f>
        <v>12034</v>
      </c>
      <c r="C15" s="40">
        <f>C16+C17+C18</f>
        <v>15000</v>
      </c>
    </row>
    <row r="16" ht="24" customHeight="1" spans="1:3">
      <c r="A16" s="41" t="s">
        <v>1596</v>
      </c>
      <c r="B16" s="40"/>
      <c r="C16" s="40"/>
    </row>
    <row r="17" ht="24" customHeight="1" spans="1:3">
      <c r="A17" s="41" t="s">
        <v>1597</v>
      </c>
      <c r="B17" s="40">
        <v>5000</v>
      </c>
      <c r="C17" s="40">
        <v>15000</v>
      </c>
    </row>
    <row r="18" ht="20.25" customHeight="1" spans="1:3">
      <c r="A18" s="41" t="s">
        <v>1598</v>
      </c>
      <c r="B18" s="40">
        <v>7034</v>
      </c>
      <c r="C18" s="40"/>
    </row>
    <row r="19" ht="19.5" customHeight="1" spans="1:3">
      <c r="A19" s="40" t="s">
        <v>1599</v>
      </c>
      <c r="B19" s="40">
        <f>B15+B14</f>
        <v>32034</v>
      </c>
      <c r="C19" s="40">
        <f>C15+C14</f>
        <v>32051</v>
      </c>
    </row>
  </sheetData>
  <mergeCells count="3">
    <mergeCell ref="A1:C1"/>
    <mergeCell ref="A3:C3"/>
    <mergeCell ref="A4:A5"/>
  </mergeCells>
  <pageMargins left="0.75" right="0.75" top="1" bottom="1" header="0.5" footer="0.5"/>
  <pageSetup paperSize="9" orientation="portrait"/>
  <headerFooter alignWithMargins="0" scaleWithDoc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7"/>
  <dimension ref="A1:L12"/>
  <sheetViews>
    <sheetView showZeros="0" zoomScaleSheetLayoutView="60" workbookViewId="0">
      <selection activeCell="C19" sqref="C19"/>
    </sheetView>
  </sheetViews>
  <sheetFormatPr defaultColWidth="8" defaultRowHeight="15.75"/>
  <cols>
    <col min="1" max="1" width="18.75" style="3" customWidth="1"/>
    <col min="2" max="2" width="14.5" style="3" customWidth="1"/>
    <col min="3" max="4" width="19.25" style="3" customWidth="1"/>
    <col min="5" max="7" width="8" style="3"/>
    <col min="8" max="12" width="8" style="24"/>
    <col min="13" max="16384" width="8" style="3"/>
  </cols>
  <sheetData>
    <row r="1" ht="52" customHeight="1" spans="1:6">
      <c r="A1" s="5" t="s">
        <v>1600</v>
      </c>
      <c r="B1" s="6"/>
      <c r="C1" s="6"/>
      <c r="D1" s="6"/>
      <c r="E1" s="25"/>
      <c r="F1" s="26"/>
    </row>
    <row r="2" ht="18.75" spans="1:6">
      <c r="A2" s="9"/>
      <c r="B2" s="10"/>
      <c r="C2" s="27" t="s">
        <v>1</v>
      </c>
      <c r="D2" s="28"/>
      <c r="E2" s="29"/>
      <c r="F2" s="29"/>
    </row>
    <row r="3" s="22" customFormat="1" ht="46" customHeight="1" spans="1:12">
      <c r="A3" s="13" t="s">
        <v>1601</v>
      </c>
      <c r="B3" s="13" t="s">
        <v>1424</v>
      </c>
      <c r="C3" s="15" t="s">
        <v>1602</v>
      </c>
      <c r="D3" s="15" t="s">
        <v>1603</v>
      </c>
      <c r="E3" s="30"/>
      <c r="F3" s="30"/>
      <c r="H3" s="24"/>
      <c r="I3" s="24"/>
      <c r="J3" s="24"/>
      <c r="K3" s="24"/>
      <c r="L3" s="24"/>
    </row>
    <row r="4" s="23" customFormat="1" ht="27" customHeight="1" spans="1:12">
      <c r="A4" s="31" t="s">
        <v>1604</v>
      </c>
      <c r="B4" s="18">
        <f>C4+D4</f>
        <v>124919</v>
      </c>
      <c r="C4" s="18">
        <v>6991</v>
      </c>
      <c r="D4" s="18">
        <v>117928</v>
      </c>
      <c r="E4" s="32"/>
      <c r="F4" s="32"/>
      <c r="H4" s="24"/>
      <c r="I4" s="24"/>
      <c r="J4" s="24"/>
      <c r="K4" s="24"/>
      <c r="L4" s="24"/>
    </row>
    <row r="5" s="23" customFormat="1" ht="27" customHeight="1" spans="1:12">
      <c r="A5" s="31" t="s">
        <v>1605</v>
      </c>
      <c r="B5" s="18">
        <f>SUM(C5:D5)</f>
        <v>132765</v>
      </c>
      <c r="C5" s="18">
        <f>SUM(C6:C11)</f>
        <v>75287</v>
      </c>
      <c r="D5" s="18">
        <f>SUM(D6:D11)</f>
        <v>57478</v>
      </c>
      <c r="E5" s="32"/>
      <c r="F5" s="32"/>
      <c r="H5" s="24"/>
      <c r="I5" s="24"/>
      <c r="J5" s="24"/>
      <c r="K5" s="24"/>
      <c r="L5" s="24"/>
    </row>
    <row r="6" s="23" customFormat="1" ht="27" customHeight="1" spans="1:12">
      <c r="A6" s="33" t="s">
        <v>1606</v>
      </c>
      <c r="B6" s="34">
        <f t="shared" ref="B6:B11" si="0">SUM(C6:D6)</f>
        <v>64875</v>
      </c>
      <c r="C6" s="34">
        <v>38983</v>
      </c>
      <c r="D6" s="34">
        <v>25892</v>
      </c>
      <c r="E6" s="32"/>
      <c r="F6" s="32"/>
      <c r="H6" s="24"/>
      <c r="I6" s="24"/>
      <c r="J6" s="24"/>
      <c r="K6" s="24"/>
      <c r="L6" s="24"/>
    </row>
    <row r="7" s="23" customFormat="1" ht="27" customHeight="1" spans="1:12">
      <c r="A7" s="20" t="s">
        <v>1607</v>
      </c>
      <c r="B7" s="34">
        <f t="shared" si="0"/>
        <v>329</v>
      </c>
      <c r="C7" s="34">
        <v>160</v>
      </c>
      <c r="D7" s="34">
        <v>169</v>
      </c>
      <c r="E7" s="32"/>
      <c r="F7" s="32"/>
      <c r="H7" s="24"/>
      <c r="I7" s="24"/>
      <c r="J7" s="24"/>
      <c r="K7" s="24"/>
      <c r="L7" s="24"/>
    </row>
    <row r="8" s="23" customFormat="1" ht="27" customHeight="1" spans="1:12">
      <c r="A8" s="20" t="s">
        <v>1608</v>
      </c>
      <c r="B8" s="34">
        <f t="shared" si="0"/>
        <v>67236</v>
      </c>
      <c r="C8" s="34">
        <v>35933</v>
      </c>
      <c r="D8" s="34">
        <v>31303</v>
      </c>
      <c r="E8" s="32"/>
      <c r="F8" s="32"/>
      <c r="H8" s="24"/>
      <c r="I8" s="24"/>
      <c r="J8" s="24"/>
      <c r="K8" s="24"/>
      <c r="L8" s="24"/>
    </row>
    <row r="9" s="23" customFormat="1" ht="27" customHeight="1" spans="1:12">
      <c r="A9" s="20" t="s">
        <v>1609</v>
      </c>
      <c r="B9" s="34">
        <f t="shared" si="0"/>
        <v>88</v>
      </c>
      <c r="C9" s="34">
        <v>38</v>
      </c>
      <c r="D9" s="34">
        <v>50</v>
      </c>
      <c r="E9" s="32"/>
      <c r="F9" s="32"/>
      <c r="H9" s="24"/>
      <c r="I9" s="24"/>
      <c r="J9" s="24"/>
      <c r="K9" s="24"/>
      <c r="L9" s="24"/>
    </row>
    <row r="10" s="23" customFormat="1" ht="27" customHeight="1" spans="1:12">
      <c r="A10" s="20" t="s">
        <v>1610</v>
      </c>
      <c r="B10" s="34">
        <f t="shared" si="0"/>
        <v>237</v>
      </c>
      <c r="C10" s="34">
        <v>173</v>
      </c>
      <c r="D10" s="34">
        <v>64</v>
      </c>
      <c r="E10" s="32"/>
      <c r="F10" s="32"/>
      <c r="H10" s="24"/>
      <c r="I10" s="24"/>
      <c r="J10" s="24"/>
      <c r="K10" s="24"/>
      <c r="L10" s="24"/>
    </row>
    <row r="11" s="23" customFormat="1" ht="27" customHeight="1" spans="1:12">
      <c r="A11" s="20" t="s">
        <v>1611</v>
      </c>
      <c r="B11" s="34">
        <f t="shared" si="0"/>
        <v>0</v>
      </c>
      <c r="C11" s="34"/>
      <c r="D11" s="34"/>
      <c r="E11" s="32"/>
      <c r="F11" s="32"/>
      <c r="H11" s="24"/>
      <c r="I11" s="24"/>
      <c r="J11" s="24"/>
      <c r="K11" s="24"/>
      <c r="L11" s="24"/>
    </row>
    <row r="12" s="23" customFormat="1" ht="27" customHeight="1" spans="1:12">
      <c r="A12" s="31" t="s">
        <v>1612</v>
      </c>
      <c r="B12" s="35">
        <f>B4+B5</f>
        <v>257684</v>
      </c>
      <c r="C12" s="35">
        <f>C4+C5</f>
        <v>82278</v>
      </c>
      <c r="D12" s="35">
        <f>D4+D5</f>
        <v>175406</v>
      </c>
      <c r="E12" s="32"/>
      <c r="F12" s="32"/>
      <c r="H12" s="24"/>
      <c r="I12" s="24"/>
      <c r="J12" s="24"/>
      <c r="K12" s="24"/>
      <c r="L12" s="24"/>
    </row>
  </sheetData>
  <mergeCells count="2">
    <mergeCell ref="A1:D1"/>
    <mergeCell ref="C2:D2"/>
  </mergeCells>
  <printOptions horizontalCentered="1"/>
  <pageMargins left="0.310416666666667" right="0.118055555555556" top="0.629861111111111" bottom="0.389583333333333" header="0.550694444444444" footer="0.310416666666667"/>
  <pageSetup paperSize="9" firstPageNumber="33" orientation="portrait" useFirstPageNumber="1" horizontalDpi="600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8"/>
  <dimension ref="A1:F16"/>
  <sheetViews>
    <sheetView showZeros="0" zoomScaleSheetLayoutView="60" workbookViewId="0">
      <selection activeCell="K16" sqref="K16"/>
    </sheetView>
  </sheetViews>
  <sheetFormatPr defaultColWidth="8" defaultRowHeight="12.75" outlineLevelCol="5"/>
  <cols>
    <col min="1" max="1" width="29.125" style="3" customWidth="1"/>
    <col min="2" max="2" width="16.25" style="3" customWidth="1"/>
    <col min="3" max="3" width="19" style="3" customWidth="1"/>
    <col min="4" max="4" width="20" style="3" customWidth="1"/>
    <col min="5" max="16384" width="8" style="4"/>
  </cols>
  <sheetData>
    <row r="1" ht="42" customHeight="1" spans="1:6">
      <c r="A1" s="5" t="s">
        <v>1613</v>
      </c>
      <c r="B1" s="6"/>
      <c r="C1" s="6"/>
      <c r="D1" s="6"/>
      <c r="E1" s="7"/>
      <c r="F1" s="8"/>
    </row>
    <row r="2" ht="18.75" spans="1:6">
      <c r="A2" s="9"/>
      <c r="B2" s="10"/>
      <c r="C2" s="11" t="s">
        <v>1</v>
      </c>
      <c r="D2" s="11"/>
      <c r="E2" s="12"/>
      <c r="F2" s="12"/>
    </row>
    <row r="3" s="1" customFormat="1" ht="48" customHeight="1" spans="1:6">
      <c r="A3" s="13" t="s">
        <v>1601</v>
      </c>
      <c r="B3" s="13" t="s">
        <v>1424</v>
      </c>
      <c r="C3" s="14" t="s">
        <v>1602</v>
      </c>
      <c r="D3" s="15" t="s">
        <v>1603</v>
      </c>
      <c r="E3" s="16"/>
      <c r="F3" s="16"/>
    </row>
    <row r="4" s="2" customFormat="1" ht="30" customHeight="1" spans="1:6">
      <c r="A4" s="17" t="s">
        <v>1614</v>
      </c>
      <c r="B4" s="18">
        <f>SUM(C4:D4)</f>
        <v>108535</v>
      </c>
      <c r="C4" s="18">
        <f>SUM(C5:C14)</f>
        <v>74464</v>
      </c>
      <c r="D4" s="18">
        <f>SUM(D5:D14)</f>
        <v>34071</v>
      </c>
      <c r="E4" s="19"/>
      <c r="F4" s="19"/>
    </row>
    <row r="5" s="2" customFormat="1" ht="30" customHeight="1" spans="1:6">
      <c r="A5" s="20" t="s">
        <v>1615</v>
      </c>
      <c r="B5" s="21">
        <f t="shared" ref="B5:B14" si="0">SUM(C5:D5)</f>
        <v>108102</v>
      </c>
      <c r="C5" s="21">
        <v>74047</v>
      </c>
      <c r="D5" s="21">
        <v>34055</v>
      </c>
      <c r="E5" s="19"/>
      <c r="F5" s="19"/>
    </row>
    <row r="6" s="2" customFormat="1" ht="30" customHeight="1" spans="1:6">
      <c r="A6" s="20" t="s">
        <v>1616</v>
      </c>
      <c r="B6" s="21">
        <f t="shared" si="0"/>
        <v>0</v>
      </c>
      <c r="C6" s="21"/>
      <c r="D6" s="21"/>
      <c r="E6" s="19"/>
      <c r="F6" s="19"/>
    </row>
    <row r="7" s="2" customFormat="1" ht="30" customHeight="1" spans="1:6">
      <c r="A7" s="20" t="s">
        <v>1617</v>
      </c>
      <c r="B7" s="21">
        <f t="shared" si="0"/>
        <v>0</v>
      </c>
      <c r="C7" s="21"/>
      <c r="D7" s="21"/>
      <c r="E7" s="19"/>
      <c r="F7" s="19"/>
    </row>
    <row r="8" s="2" customFormat="1" ht="30" customHeight="1" spans="1:4">
      <c r="A8" s="20" t="s">
        <v>1618</v>
      </c>
      <c r="B8" s="21">
        <f t="shared" si="0"/>
        <v>0</v>
      </c>
      <c r="C8" s="21"/>
      <c r="D8" s="21"/>
    </row>
    <row r="9" s="2" customFormat="1" ht="30" customHeight="1" spans="1:4">
      <c r="A9" s="20" t="s">
        <v>1619</v>
      </c>
      <c r="B9" s="21">
        <f t="shared" si="0"/>
        <v>0</v>
      </c>
      <c r="C9" s="21"/>
      <c r="D9" s="21"/>
    </row>
    <row r="10" s="2" customFormat="1" ht="30" customHeight="1" spans="1:4">
      <c r="A10" s="20" t="s">
        <v>1620</v>
      </c>
      <c r="B10" s="21">
        <f t="shared" si="0"/>
        <v>0</v>
      </c>
      <c r="C10" s="21"/>
      <c r="D10" s="21"/>
    </row>
    <row r="11" s="2" customFormat="1" ht="30" customHeight="1" spans="1:4">
      <c r="A11" s="20" t="s">
        <v>1621</v>
      </c>
      <c r="B11" s="21">
        <f t="shared" si="0"/>
        <v>0</v>
      </c>
      <c r="C11" s="21"/>
      <c r="D11" s="21"/>
    </row>
    <row r="12" s="2" customFormat="1" ht="30" customHeight="1" spans="1:4">
      <c r="A12" s="20" t="s">
        <v>1622</v>
      </c>
      <c r="B12" s="21">
        <f t="shared" si="0"/>
        <v>115</v>
      </c>
      <c r="C12" s="21">
        <v>105</v>
      </c>
      <c r="D12" s="21">
        <v>10</v>
      </c>
    </row>
    <row r="13" s="2" customFormat="1" ht="30" customHeight="1" spans="1:4">
      <c r="A13" s="20" t="s">
        <v>1623</v>
      </c>
      <c r="B13" s="21">
        <f t="shared" si="0"/>
        <v>0</v>
      </c>
      <c r="C13" s="21"/>
      <c r="D13" s="21"/>
    </row>
    <row r="14" s="2" customFormat="1" ht="30" customHeight="1" spans="1:4">
      <c r="A14" s="20" t="s">
        <v>1624</v>
      </c>
      <c r="B14" s="21">
        <f t="shared" si="0"/>
        <v>318</v>
      </c>
      <c r="C14" s="21">
        <v>312</v>
      </c>
      <c r="D14" s="21">
        <v>6</v>
      </c>
    </row>
    <row r="15" s="2" customFormat="1" ht="30" customHeight="1" spans="1:4">
      <c r="A15" s="17" t="s">
        <v>1625</v>
      </c>
      <c r="B15" s="18">
        <f>表15社会保险基金收入预算表!B4+B16</f>
        <v>149149</v>
      </c>
      <c r="C15" s="18">
        <f>表15社会保险基金收入预算表!C4+C16</f>
        <v>7814</v>
      </c>
      <c r="D15" s="18">
        <f>表15社会保险基金收入预算表!D4+D16</f>
        <v>141335</v>
      </c>
    </row>
    <row r="16" s="2" customFormat="1" ht="30" customHeight="1" spans="1:4">
      <c r="A16" s="20" t="s">
        <v>1626</v>
      </c>
      <c r="B16" s="21">
        <f>表15社会保险基金收入预算表!B5-B4</f>
        <v>24230</v>
      </c>
      <c r="C16" s="21">
        <f>表15社会保险基金收入预算表!C5-C4</f>
        <v>823</v>
      </c>
      <c r="D16" s="21">
        <f>表15社会保险基金收入预算表!D5-D4</f>
        <v>23407</v>
      </c>
    </row>
  </sheetData>
  <mergeCells count="2">
    <mergeCell ref="A1:D1"/>
    <mergeCell ref="C2:D2"/>
  </mergeCells>
  <printOptions horizontalCentered="1"/>
  <pageMargins left="0.310416666666667" right="0.118055555555556" top="0.629861111111111" bottom="0.389583333333333" header="0.550694444444444" footer="0.310416666666667"/>
  <pageSetup paperSize="9" firstPageNumber="33" orientation="portrait" useFirstPageNumber="1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>
    <pageSetUpPr fitToPage="1"/>
  </sheetPr>
  <dimension ref="A1:B36"/>
  <sheetViews>
    <sheetView zoomScale="85" zoomScaleNormal="85" workbookViewId="0">
      <selection activeCell="A25" sqref="A25"/>
    </sheetView>
  </sheetViews>
  <sheetFormatPr defaultColWidth="8.8" defaultRowHeight="14.25" outlineLevelCol="1"/>
  <cols>
    <col min="1" max="1" width="46.7583333333333" customWidth="1"/>
    <col min="2" max="2" width="31.8166666666667" customWidth="1"/>
  </cols>
  <sheetData>
    <row r="1" spans="1:2">
      <c r="A1" s="273"/>
      <c r="B1" s="274"/>
    </row>
    <row r="2" ht="38" customHeight="1" spans="1:2">
      <c r="A2" s="275" t="s">
        <v>0</v>
      </c>
      <c r="B2" s="275"/>
    </row>
    <row r="3" spans="1:2">
      <c r="A3" s="276"/>
      <c r="B3" s="277" t="s">
        <v>1</v>
      </c>
    </row>
    <row r="4" ht="20" customHeight="1" spans="1:2">
      <c r="A4" s="278" t="s">
        <v>2</v>
      </c>
      <c r="B4" s="279" t="s">
        <v>3</v>
      </c>
    </row>
    <row r="5" ht="20" customHeight="1" spans="1:2">
      <c r="A5" s="280" t="s">
        <v>4</v>
      </c>
      <c r="B5" s="144">
        <f>B6+B7</f>
        <v>187950</v>
      </c>
    </row>
    <row r="6" ht="20" customHeight="1" spans="1:2">
      <c r="A6" s="281" t="s">
        <v>5</v>
      </c>
      <c r="B6" s="149">
        <v>133650</v>
      </c>
    </row>
    <row r="7" ht="20" customHeight="1" spans="1:2">
      <c r="A7" s="281" t="s">
        <v>6</v>
      </c>
      <c r="B7" s="149">
        <v>54300</v>
      </c>
    </row>
    <row r="8" ht="20" customHeight="1" spans="1:2">
      <c r="A8" s="280" t="s">
        <v>7</v>
      </c>
      <c r="B8" s="144">
        <f>B9+B16+B28</f>
        <v>366512</v>
      </c>
    </row>
    <row r="9" ht="20" customHeight="1" spans="1:2">
      <c r="A9" s="282" t="s">
        <v>8</v>
      </c>
      <c r="B9" s="144">
        <f>SUM(B10:B15)</f>
        <v>8330</v>
      </c>
    </row>
    <row r="10" ht="20" customHeight="1" spans="1:2">
      <c r="A10" s="283" t="s">
        <v>9</v>
      </c>
      <c r="B10" s="146">
        <v>980</v>
      </c>
    </row>
    <row r="11" ht="20" customHeight="1" spans="1:2">
      <c r="A11" s="284" t="s">
        <v>10</v>
      </c>
      <c r="B11" s="146">
        <v>1988</v>
      </c>
    </row>
    <row r="12" ht="20" customHeight="1" spans="1:2">
      <c r="A12" s="283" t="s">
        <v>11</v>
      </c>
      <c r="B12" s="146">
        <v>2909</v>
      </c>
    </row>
    <row r="13" ht="20" customHeight="1" spans="1:2">
      <c r="A13" s="283" t="s">
        <v>12</v>
      </c>
      <c r="B13" s="146">
        <v>3</v>
      </c>
    </row>
    <row r="14" ht="20" customHeight="1" spans="1:2">
      <c r="A14" s="283" t="s">
        <v>13</v>
      </c>
      <c r="B14" s="146">
        <v>1756</v>
      </c>
    </row>
    <row r="15" ht="20" customHeight="1" spans="1:2">
      <c r="A15" s="283" t="s">
        <v>14</v>
      </c>
      <c r="B15" s="146">
        <v>694</v>
      </c>
    </row>
    <row r="16" ht="20" customHeight="1" spans="1:2">
      <c r="A16" s="282" t="s">
        <v>15</v>
      </c>
      <c r="B16" s="144">
        <f>SUM(B17:B27)</f>
        <v>352406</v>
      </c>
    </row>
    <row r="17" ht="20" customHeight="1" spans="1:2">
      <c r="A17" s="285" t="s">
        <v>16</v>
      </c>
      <c r="B17" s="149">
        <v>952</v>
      </c>
    </row>
    <row r="18" ht="20" customHeight="1" spans="1:2">
      <c r="A18" s="285" t="s">
        <v>17</v>
      </c>
      <c r="B18" s="149">
        <v>126738</v>
      </c>
    </row>
    <row r="19" ht="20" customHeight="1" spans="1:2">
      <c r="A19" s="285" t="s">
        <v>18</v>
      </c>
      <c r="B19" s="149">
        <v>63064</v>
      </c>
    </row>
    <row r="20" ht="20" customHeight="1" spans="1:2">
      <c r="A20" s="285" t="s">
        <v>19</v>
      </c>
      <c r="B20" s="149">
        <v>4815</v>
      </c>
    </row>
    <row r="21" ht="20" customHeight="1" spans="1:2">
      <c r="A21" s="285" t="s">
        <v>20</v>
      </c>
      <c r="B21" s="149">
        <v>382</v>
      </c>
    </row>
    <row r="22" ht="20" customHeight="1" spans="1:2">
      <c r="A22" s="285" t="s">
        <v>21</v>
      </c>
      <c r="B22" s="149">
        <v>163</v>
      </c>
    </row>
    <row r="23" ht="20" customHeight="1" spans="1:2">
      <c r="A23" s="285" t="s">
        <v>22</v>
      </c>
      <c r="B23" s="149">
        <v>6554</v>
      </c>
    </row>
    <row r="24" ht="20" customHeight="1" spans="1:2">
      <c r="A24" s="285" t="s">
        <v>23</v>
      </c>
      <c r="B24" s="149">
        <v>4277</v>
      </c>
    </row>
    <row r="25" ht="20" customHeight="1" spans="1:2">
      <c r="A25" s="285" t="s">
        <v>24</v>
      </c>
      <c r="B25" s="149">
        <v>23500</v>
      </c>
    </row>
    <row r="26" ht="20" customHeight="1" spans="1:2">
      <c r="A26" s="285" t="s">
        <v>25</v>
      </c>
      <c r="B26" s="149">
        <v>2762</v>
      </c>
    </row>
    <row r="27" ht="20" customHeight="1" spans="1:2">
      <c r="A27" s="285" t="s">
        <v>26</v>
      </c>
      <c r="B27" s="149">
        <v>119199</v>
      </c>
    </row>
    <row r="28" ht="20" customHeight="1" spans="1:2">
      <c r="A28" s="282" t="s">
        <v>27</v>
      </c>
      <c r="B28" s="144">
        <v>5776</v>
      </c>
    </row>
    <row r="29" ht="20" customHeight="1" spans="1:2">
      <c r="A29" s="286" t="s">
        <v>28</v>
      </c>
      <c r="B29" s="144">
        <f>SUM(B30:B32)</f>
        <v>15000</v>
      </c>
    </row>
    <row r="30" ht="20" customHeight="1" spans="1:2">
      <c r="A30" s="286" t="s">
        <v>29</v>
      </c>
      <c r="B30" s="144"/>
    </row>
    <row r="31" ht="20" customHeight="1" spans="1:2">
      <c r="A31" s="286" t="s">
        <v>30</v>
      </c>
      <c r="B31" s="144">
        <v>15000</v>
      </c>
    </row>
    <row r="32" ht="20" customHeight="1" spans="1:2">
      <c r="A32" s="286" t="s">
        <v>31</v>
      </c>
      <c r="B32" s="144"/>
    </row>
    <row r="33" ht="20" customHeight="1" spans="1:2">
      <c r="A33" s="286" t="s">
        <v>32</v>
      </c>
      <c r="B33" s="144"/>
    </row>
    <row r="34" ht="20" customHeight="1" spans="1:2">
      <c r="A34" s="286" t="s">
        <v>33</v>
      </c>
      <c r="B34" s="144">
        <v>25100</v>
      </c>
    </row>
    <row r="35" ht="20" customHeight="1" spans="1:2">
      <c r="A35" s="287" t="s">
        <v>34</v>
      </c>
      <c r="B35" s="144">
        <v>64960</v>
      </c>
    </row>
    <row r="36" ht="20" customHeight="1" spans="1:2">
      <c r="A36" s="288" t="s">
        <v>35</v>
      </c>
      <c r="B36" s="144">
        <f>B5+B8+B29+B34+B33+B35</f>
        <v>659522</v>
      </c>
    </row>
  </sheetData>
  <mergeCells count="1">
    <mergeCell ref="A2:B2"/>
  </mergeCells>
  <pageMargins left="0.75" right="0.75" top="1" bottom="1" header="0.5" footer="0.5"/>
  <pageSetup paperSize="9" scale="93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IF366"/>
  <sheetViews>
    <sheetView zoomScaleSheetLayoutView="60" workbookViewId="0">
      <selection activeCell="D14" sqref="D14"/>
    </sheetView>
  </sheetViews>
  <sheetFormatPr defaultColWidth="9" defaultRowHeight="14.25"/>
  <cols>
    <col min="1" max="1" width="40.2916666666667" style="251" customWidth="1"/>
    <col min="2" max="2" width="22.875" style="251" customWidth="1"/>
    <col min="3" max="3" width="20.75" style="251" customWidth="1"/>
    <col min="4" max="4" width="28.35" style="254" customWidth="1"/>
    <col min="5" max="236" width="9" style="251"/>
    <col min="237" max="16384" width="9" style="159"/>
  </cols>
  <sheetData>
    <row r="1" s="251" customFormat="1" ht="45" customHeight="1" spans="1:5">
      <c r="A1" s="255" t="s">
        <v>36</v>
      </c>
      <c r="B1" s="255"/>
      <c r="C1" s="255"/>
      <c r="D1" s="255"/>
      <c r="E1" s="256"/>
    </row>
    <row r="2" s="251" customFormat="1" ht="21" customHeight="1" spans="1:4">
      <c r="A2" s="257"/>
      <c r="B2" s="255"/>
      <c r="C2" s="251"/>
      <c r="D2" s="258" t="s">
        <v>1</v>
      </c>
    </row>
    <row r="3" s="252" customFormat="1" ht="32.25" customHeight="1" spans="1:226">
      <c r="A3" s="259" t="s">
        <v>37</v>
      </c>
      <c r="B3" s="260" t="s">
        <v>38</v>
      </c>
      <c r="C3" s="260" t="s">
        <v>39</v>
      </c>
      <c r="D3" s="261" t="s">
        <v>40</v>
      </c>
      <c r="HR3" s="272"/>
    </row>
    <row r="4" s="252" customFormat="1" ht="22.5" customHeight="1" spans="1:226">
      <c r="A4" s="262" t="s">
        <v>41</v>
      </c>
      <c r="B4" s="263">
        <f>SUM(B5:B26)</f>
        <v>634394</v>
      </c>
      <c r="C4" s="263">
        <f>SUM(C5:C26)</f>
        <v>647093</v>
      </c>
      <c r="D4" s="264">
        <f>C4/B4-1</f>
        <v>0.0200175285390467</v>
      </c>
      <c r="HR4" s="272"/>
    </row>
    <row r="5" s="61" customFormat="1" ht="22.5" customHeight="1" spans="1:226">
      <c r="A5" s="265" t="s">
        <v>42</v>
      </c>
      <c r="B5" s="263">
        <v>58925</v>
      </c>
      <c r="C5" s="263">
        <v>75259</v>
      </c>
      <c r="D5" s="264">
        <f t="shared" ref="D5:D31" si="0">C5/B5-1</f>
        <v>0.277199830292745</v>
      </c>
      <c r="HR5" s="253"/>
    </row>
    <row r="6" s="61" customFormat="1" ht="22.5" customHeight="1" spans="1:226">
      <c r="A6" s="265" t="s">
        <v>43</v>
      </c>
      <c r="B6" s="263">
        <v>7</v>
      </c>
      <c r="C6" s="263"/>
      <c r="D6" s="264">
        <v>1</v>
      </c>
      <c r="HR6" s="253"/>
    </row>
    <row r="7" s="61" customFormat="1" ht="22.5" customHeight="1" spans="1:226">
      <c r="A7" s="265" t="s">
        <v>44</v>
      </c>
      <c r="B7" s="263">
        <v>21983</v>
      </c>
      <c r="C7" s="263">
        <v>17503</v>
      </c>
      <c r="D7" s="264">
        <f t="shared" si="0"/>
        <v>-0.203793840695083</v>
      </c>
      <c r="HR7" s="253"/>
    </row>
    <row r="8" s="61" customFormat="1" ht="22.5" customHeight="1" spans="1:226">
      <c r="A8" s="265" t="s">
        <v>45</v>
      </c>
      <c r="B8" s="263">
        <v>148357</v>
      </c>
      <c r="C8" s="263">
        <v>157440</v>
      </c>
      <c r="D8" s="264">
        <f t="shared" si="0"/>
        <v>0.0612239395512177</v>
      </c>
      <c r="HR8" s="253"/>
    </row>
    <row r="9" s="61" customFormat="1" ht="22.5" customHeight="1" spans="1:226">
      <c r="A9" s="265" t="s">
        <v>46</v>
      </c>
      <c r="B9" s="263">
        <v>6591</v>
      </c>
      <c r="C9" s="263">
        <v>560</v>
      </c>
      <c r="D9" s="264">
        <f t="shared" si="0"/>
        <v>-0.915035654680625</v>
      </c>
      <c r="HR9" s="253"/>
    </row>
    <row r="10" s="61" customFormat="1" ht="22.5" customHeight="1" spans="1:226">
      <c r="A10" s="265" t="s">
        <v>47</v>
      </c>
      <c r="B10" s="263">
        <v>7425</v>
      </c>
      <c r="C10" s="263">
        <v>7274</v>
      </c>
      <c r="D10" s="264">
        <f t="shared" si="0"/>
        <v>-0.0203367003367003</v>
      </c>
      <c r="HR10" s="253"/>
    </row>
    <row r="11" s="61" customFormat="1" ht="22.5" customHeight="1" spans="1:226">
      <c r="A11" s="265" t="s">
        <v>48</v>
      </c>
      <c r="B11" s="263">
        <v>130336</v>
      </c>
      <c r="C11" s="263">
        <v>125355</v>
      </c>
      <c r="D11" s="264">
        <f t="shared" si="0"/>
        <v>-0.0382166093788362</v>
      </c>
      <c r="HR11" s="253"/>
    </row>
    <row r="12" s="61" customFormat="1" ht="22.5" customHeight="1" spans="1:226">
      <c r="A12" s="265" t="s">
        <v>49</v>
      </c>
      <c r="B12" s="263">
        <v>50553</v>
      </c>
      <c r="C12" s="263">
        <v>42452</v>
      </c>
      <c r="D12" s="264">
        <f t="shared" si="0"/>
        <v>-0.160247660870769</v>
      </c>
      <c r="HR12" s="253"/>
    </row>
    <row r="13" s="61" customFormat="1" ht="22.5" customHeight="1" spans="1:226">
      <c r="A13" s="265" t="s">
        <v>50</v>
      </c>
      <c r="B13" s="263">
        <v>8294</v>
      </c>
      <c r="C13" s="263">
        <v>8116</v>
      </c>
      <c r="D13" s="264">
        <f t="shared" si="0"/>
        <v>-0.0214612973233663</v>
      </c>
      <c r="HR13" s="253"/>
    </row>
    <row r="14" s="61" customFormat="1" ht="22.5" customHeight="1" spans="1:226">
      <c r="A14" s="265" t="s">
        <v>51</v>
      </c>
      <c r="B14" s="263">
        <v>12060</v>
      </c>
      <c r="C14" s="263">
        <v>30181</v>
      </c>
      <c r="D14" s="264">
        <f t="shared" si="0"/>
        <v>1.50257048092869</v>
      </c>
      <c r="HR14" s="253"/>
    </row>
    <row r="15" s="61" customFormat="1" ht="22.5" customHeight="1" spans="1:226">
      <c r="A15" s="265" t="s">
        <v>52</v>
      </c>
      <c r="B15" s="263">
        <v>115033</v>
      </c>
      <c r="C15" s="263">
        <v>100471</v>
      </c>
      <c r="D15" s="264">
        <f t="shared" si="0"/>
        <v>-0.12658976119896</v>
      </c>
      <c r="HR15" s="253"/>
    </row>
    <row r="16" s="61" customFormat="1" ht="21" customHeight="1" spans="1:226">
      <c r="A16" s="265" t="s">
        <v>53</v>
      </c>
      <c r="B16" s="263">
        <v>14092</v>
      </c>
      <c r="C16" s="263">
        <v>10284</v>
      </c>
      <c r="D16" s="264">
        <f t="shared" si="0"/>
        <v>-0.270224240703945</v>
      </c>
      <c r="HR16" s="253"/>
    </row>
    <row r="17" s="61" customFormat="1" ht="22.5" customHeight="1" spans="1:226">
      <c r="A17" s="265" t="s">
        <v>54</v>
      </c>
      <c r="B17" s="263">
        <v>2045</v>
      </c>
      <c r="C17" s="263">
        <v>4979</v>
      </c>
      <c r="D17" s="264">
        <f t="shared" si="0"/>
        <v>1.43471882640587</v>
      </c>
      <c r="HR17" s="253"/>
    </row>
    <row r="18" s="61" customFormat="1" ht="22.5" customHeight="1" spans="1:226">
      <c r="A18" s="265" t="s">
        <v>55</v>
      </c>
      <c r="B18" s="263">
        <v>3398</v>
      </c>
      <c r="C18" s="263">
        <v>1537</v>
      </c>
      <c r="D18" s="264">
        <f t="shared" si="0"/>
        <v>-0.547675103001766</v>
      </c>
      <c r="HR18" s="253"/>
    </row>
    <row r="19" s="61" customFormat="1" ht="21" customHeight="1" spans="1:226">
      <c r="A19" s="265" t="s">
        <v>56</v>
      </c>
      <c r="B19" s="263">
        <v>215</v>
      </c>
      <c r="C19" s="263">
        <v>110</v>
      </c>
      <c r="D19" s="264">
        <f t="shared" si="0"/>
        <v>-0.488372093023256</v>
      </c>
      <c r="HR19" s="253"/>
    </row>
    <row r="20" s="61" customFormat="1" ht="22.5" customHeight="1" spans="1:226">
      <c r="A20" s="266" t="s">
        <v>57</v>
      </c>
      <c r="B20" s="263">
        <v>6613</v>
      </c>
      <c r="C20" s="263">
        <v>7211</v>
      </c>
      <c r="D20" s="264">
        <f t="shared" si="0"/>
        <v>0.090427944956903</v>
      </c>
      <c r="HR20" s="253"/>
    </row>
    <row r="21" s="61" customFormat="1" ht="21" customHeight="1" spans="1:226">
      <c r="A21" s="265" t="s">
        <v>58</v>
      </c>
      <c r="B21" s="263">
        <v>22568</v>
      </c>
      <c r="C21" s="263">
        <v>7842</v>
      </c>
      <c r="D21" s="264">
        <f t="shared" si="0"/>
        <v>-0.652516838000709</v>
      </c>
      <c r="HR21" s="253"/>
    </row>
    <row r="22" s="61" customFormat="1" ht="22.5" customHeight="1" spans="1:226">
      <c r="A22" s="265" t="s">
        <v>59</v>
      </c>
      <c r="B22" s="263">
        <v>1420</v>
      </c>
      <c r="C22" s="263"/>
      <c r="D22" s="264">
        <f t="shared" si="0"/>
        <v>-1</v>
      </c>
      <c r="HR22" s="253"/>
    </row>
    <row r="23" s="61" customFormat="1" ht="30" customHeight="1" spans="1:226">
      <c r="A23" s="265" t="s">
        <v>60</v>
      </c>
      <c r="B23" s="263">
        <v>4679</v>
      </c>
      <c r="C23" s="263">
        <v>3606</v>
      </c>
      <c r="D23" s="264">
        <f t="shared" si="0"/>
        <v>-0.22932250480872</v>
      </c>
      <c r="HR23" s="253"/>
    </row>
    <row r="24" s="61" customFormat="1" ht="24" customHeight="1" spans="1:226">
      <c r="A24" s="265" t="s">
        <v>61</v>
      </c>
      <c r="B24" s="263"/>
      <c r="C24" s="263">
        <v>10000</v>
      </c>
      <c r="D24" s="264">
        <v>1</v>
      </c>
      <c r="HR24" s="253"/>
    </row>
    <row r="25" s="61" customFormat="1" ht="22.5" customHeight="1" spans="1:226">
      <c r="A25" s="265" t="s">
        <v>62</v>
      </c>
      <c r="B25" s="263">
        <v>108</v>
      </c>
      <c r="C25" s="263">
        <v>11913</v>
      </c>
      <c r="D25" s="264">
        <v>1</v>
      </c>
      <c r="HR25" s="253"/>
    </row>
    <row r="26" s="61" customFormat="1" ht="22.5" customHeight="1" spans="1:226">
      <c r="A26" s="265" t="s">
        <v>63</v>
      </c>
      <c r="B26" s="267">
        <v>19692</v>
      </c>
      <c r="C26" s="263">
        <v>25000</v>
      </c>
      <c r="D26" s="264">
        <f t="shared" si="0"/>
        <v>0.26955108673573</v>
      </c>
      <c r="HR26" s="253"/>
    </row>
    <row r="27" s="61" customFormat="1" ht="22.5" customHeight="1" spans="1:226">
      <c r="A27" s="265"/>
      <c r="B27" s="265"/>
      <c r="C27" s="263"/>
      <c r="D27" s="264"/>
      <c r="HR27" s="253"/>
    </row>
    <row r="28" s="61" customFormat="1" ht="22.5" customHeight="1" spans="1:226">
      <c r="A28" s="262" t="s">
        <v>64</v>
      </c>
      <c r="B28" s="263">
        <f>SUM(B29:B31)</f>
        <v>16338</v>
      </c>
      <c r="C28" s="263">
        <f>SUM(C29:C31)</f>
        <v>12429</v>
      </c>
      <c r="D28" s="264">
        <f>C28/B28-1</f>
        <v>-0.239258171134778</v>
      </c>
      <c r="HR28" s="253"/>
    </row>
    <row r="29" s="61" customFormat="1" ht="22.5" customHeight="1" spans="1:226">
      <c r="A29" s="265" t="s">
        <v>65</v>
      </c>
      <c r="B29" s="265"/>
      <c r="C29" s="263"/>
      <c r="D29" s="264"/>
      <c r="HR29" s="253"/>
    </row>
    <row r="30" s="61" customFormat="1" ht="22.5" customHeight="1" spans="1:226">
      <c r="A30" s="265" t="s">
        <v>66</v>
      </c>
      <c r="B30" s="265"/>
      <c r="C30" s="263"/>
      <c r="D30" s="264"/>
      <c r="HR30" s="253"/>
    </row>
    <row r="31" s="61" customFormat="1" ht="22.5" customHeight="1" spans="1:226">
      <c r="A31" s="265" t="s">
        <v>67</v>
      </c>
      <c r="B31" s="263">
        <v>16338</v>
      </c>
      <c r="C31" s="263">
        <v>12429</v>
      </c>
      <c r="D31" s="264">
        <f>C31/B31-1</f>
        <v>-0.239258171134778</v>
      </c>
      <c r="HR31" s="253"/>
    </row>
    <row r="32" s="61" customFormat="1" ht="22.5" customHeight="1" spans="1:226">
      <c r="A32" s="265"/>
      <c r="B32" s="265"/>
      <c r="C32" s="265"/>
      <c r="D32" s="264"/>
      <c r="HR32" s="253"/>
    </row>
    <row r="33" s="61" customFormat="1" ht="22.5" customHeight="1" spans="1:226">
      <c r="A33" s="262" t="s">
        <v>68</v>
      </c>
      <c r="B33" s="263">
        <f>B34</f>
        <v>66600</v>
      </c>
      <c r="C33" s="263"/>
      <c r="D33" s="264"/>
      <c r="HR33" s="253"/>
    </row>
    <row r="34" s="61" customFormat="1" ht="22.5" customHeight="1" spans="1:226">
      <c r="A34" s="265" t="s">
        <v>69</v>
      </c>
      <c r="B34" s="263">
        <v>66600</v>
      </c>
      <c r="C34" s="263"/>
      <c r="D34" s="264"/>
      <c r="HR34" s="253"/>
    </row>
    <row r="35" s="253" customFormat="1" ht="22.5" customHeight="1" spans="1:4">
      <c r="A35" s="265"/>
      <c r="B35" s="265"/>
      <c r="C35" s="263"/>
      <c r="D35" s="264"/>
    </row>
    <row r="36" s="253" customFormat="1" ht="22.5" customHeight="1" spans="1:4">
      <c r="A36" s="268" t="s">
        <v>70</v>
      </c>
      <c r="B36" s="263"/>
      <c r="C36" s="269"/>
      <c r="D36" s="264"/>
    </row>
    <row r="37" s="253" customFormat="1" ht="22.5" customHeight="1" spans="1:4">
      <c r="A37" s="265"/>
      <c r="B37" s="265"/>
      <c r="C37" s="263"/>
      <c r="D37" s="264"/>
    </row>
    <row r="38" s="253" customFormat="1" ht="18.75" customHeight="1" spans="1:4">
      <c r="A38" s="265"/>
      <c r="B38" s="265"/>
      <c r="C38" s="263"/>
      <c r="D38" s="264"/>
    </row>
    <row r="39" s="253" customFormat="1" ht="18.75" customHeight="1" spans="1:4">
      <c r="A39" s="268" t="s">
        <v>71</v>
      </c>
      <c r="B39" s="263">
        <f>B40</f>
        <v>64960</v>
      </c>
      <c r="C39" s="269"/>
      <c r="D39" s="264"/>
    </row>
    <row r="40" s="253" customFormat="1" ht="18.75" customHeight="1" spans="1:4">
      <c r="A40" s="265" t="s">
        <v>72</v>
      </c>
      <c r="B40" s="263">
        <v>64960</v>
      </c>
      <c r="C40" s="269"/>
      <c r="D40" s="264"/>
    </row>
    <row r="41" s="253" customFormat="1" ht="18.75" customHeight="1" spans="1:4">
      <c r="A41" s="265"/>
      <c r="B41" s="265"/>
      <c r="C41" s="269"/>
      <c r="D41" s="264"/>
    </row>
    <row r="42" s="253" customFormat="1" ht="18.75" customHeight="1" spans="1:4">
      <c r="A42" s="265"/>
      <c r="B42" s="265"/>
      <c r="C42" s="265"/>
      <c r="D42" s="264"/>
    </row>
    <row r="43" s="253" customFormat="1" ht="22.5" customHeight="1" spans="1:4">
      <c r="A43" s="265"/>
      <c r="B43" s="265"/>
      <c r="C43" s="265"/>
      <c r="D43" s="264"/>
    </row>
    <row r="44" s="251" customFormat="1" ht="49" customHeight="1" spans="1:4">
      <c r="A44" s="259" t="s">
        <v>73</v>
      </c>
      <c r="B44" s="269">
        <f>B4+B28+B33+B36+B39</f>
        <v>782292</v>
      </c>
      <c r="C44" s="269">
        <f>C4+C28+C33+C36+C39</f>
        <v>659522</v>
      </c>
      <c r="D44" s="264">
        <f>C44/B44-1</f>
        <v>-0.156936284660971</v>
      </c>
    </row>
    <row r="45" s="251" customFormat="1" ht="22" customHeight="1" spans="1:4">
      <c r="A45" s="270"/>
      <c r="B45" s="270"/>
      <c r="C45" s="270"/>
      <c r="D45" s="270"/>
    </row>
    <row r="46" s="251" customFormat="1" ht="22" customHeight="1" spans="4:4">
      <c r="D46" s="271"/>
    </row>
    <row r="47" s="251" customFormat="1" ht="22" customHeight="1" spans="4:4">
      <c r="D47" s="271"/>
    </row>
    <row r="48" s="251" customFormat="1" ht="15" spans="4:4">
      <c r="D48" s="271"/>
    </row>
    <row r="49" s="251" customFormat="1" spans="4:4">
      <c r="D49" s="254"/>
    </row>
    <row r="50" s="251" customFormat="1" spans="4:240">
      <c r="D50" s="254"/>
      <c r="IC50" s="159"/>
      <c r="ID50" s="159"/>
      <c r="IE50" s="159"/>
      <c r="IF50" s="159"/>
    </row>
    <row r="51" s="251" customFormat="1" spans="4:240">
      <c r="D51" s="254"/>
      <c r="IC51" s="159"/>
      <c r="ID51" s="159"/>
      <c r="IE51" s="159"/>
      <c r="IF51" s="159"/>
    </row>
    <row r="52" s="251" customFormat="1" spans="4:240">
      <c r="D52" s="254"/>
      <c r="IC52" s="159"/>
      <c r="ID52" s="159"/>
      <c r="IE52" s="159"/>
      <c r="IF52" s="159"/>
    </row>
    <row r="53" s="251" customFormat="1" spans="4:240">
      <c r="D53" s="254"/>
      <c r="IC53" s="159"/>
      <c r="ID53" s="159"/>
      <c r="IE53" s="159"/>
      <c r="IF53" s="159"/>
    </row>
    <row r="54" s="251" customFormat="1" spans="4:240">
      <c r="D54" s="254"/>
      <c r="IC54" s="159"/>
      <c r="ID54" s="159"/>
      <c r="IE54" s="159"/>
      <c r="IF54" s="159"/>
    </row>
    <row r="55" s="251" customFormat="1" spans="4:240">
      <c r="D55" s="254"/>
      <c r="IC55" s="159"/>
      <c r="ID55" s="159"/>
      <c r="IE55" s="159"/>
      <c r="IF55" s="159"/>
    </row>
    <row r="56" s="251" customFormat="1" spans="4:240">
      <c r="D56" s="254"/>
      <c r="IC56" s="159"/>
      <c r="ID56" s="159"/>
      <c r="IE56" s="159"/>
      <c r="IF56" s="159"/>
    </row>
    <row r="57" s="251" customFormat="1" spans="4:240">
      <c r="D57" s="254"/>
      <c r="IC57" s="159"/>
      <c r="ID57" s="159"/>
      <c r="IE57" s="159"/>
      <c r="IF57" s="159"/>
    </row>
    <row r="58" s="251" customFormat="1" spans="4:240">
      <c r="D58" s="254"/>
      <c r="IC58" s="159"/>
      <c r="ID58" s="159"/>
      <c r="IE58" s="159"/>
      <c r="IF58" s="159"/>
    </row>
    <row r="59" s="251" customFormat="1" spans="4:240">
      <c r="D59" s="254"/>
      <c r="IC59" s="159"/>
      <c r="ID59" s="159"/>
      <c r="IE59" s="159"/>
      <c r="IF59" s="159"/>
    </row>
    <row r="60" s="251" customFormat="1" spans="4:240">
      <c r="D60" s="254"/>
      <c r="IC60" s="159"/>
      <c r="ID60" s="159"/>
      <c r="IE60" s="159"/>
      <c r="IF60" s="159"/>
    </row>
    <row r="61" s="251" customFormat="1" spans="4:240">
      <c r="D61" s="254"/>
      <c r="IC61" s="159"/>
      <c r="ID61" s="159"/>
      <c r="IE61" s="159"/>
      <c r="IF61" s="159"/>
    </row>
    <row r="62" s="251" customFormat="1" spans="4:240">
      <c r="D62" s="254"/>
      <c r="IC62" s="159"/>
      <c r="ID62" s="159"/>
      <c r="IE62" s="159"/>
      <c r="IF62" s="159"/>
    </row>
    <row r="63" s="251" customFormat="1" spans="4:240">
      <c r="D63" s="254"/>
      <c r="IC63" s="159"/>
      <c r="ID63" s="159"/>
      <c r="IE63" s="159"/>
      <c r="IF63" s="159"/>
    </row>
    <row r="64" s="251" customFormat="1" spans="4:240">
      <c r="D64" s="254"/>
      <c r="IC64" s="159"/>
      <c r="ID64" s="159"/>
      <c r="IE64" s="159"/>
      <c r="IF64" s="159"/>
    </row>
    <row r="65" s="251" customFormat="1" spans="4:240">
      <c r="D65" s="254"/>
      <c r="IC65" s="159"/>
      <c r="ID65" s="159"/>
      <c r="IE65" s="159"/>
      <c r="IF65" s="159"/>
    </row>
    <row r="66" s="251" customFormat="1" spans="4:240">
      <c r="D66" s="254"/>
      <c r="IC66" s="159"/>
      <c r="ID66" s="159"/>
      <c r="IE66" s="159"/>
      <c r="IF66" s="159"/>
    </row>
    <row r="67" s="251" customFormat="1" spans="4:240">
      <c r="D67" s="254"/>
      <c r="IC67" s="159"/>
      <c r="ID67" s="159"/>
      <c r="IE67" s="159"/>
      <c r="IF67" s="159"/>
    </row>
    <row r="68" s="251" customFormat="1" spans="4:240">
      <c r="D68" s="254"/>
      <c r="IC68" s="159"/>
      <c r="ID68" s="159"/>
      <c r="IE68" s="159"/>
      <c r="IF68" s="159"/>
    </row>
    <row r="69" s="251" customFormat="1" spans="4:240">
      <c r="D69" s="254"/>
      <c r="IC69" s="159"/>
      <c r="ID69" s="159"/>
      <c r="IE69" s="159"/>
      <c r="IF69" s="159"/>
    </row>
    <row r="70" s="251" customFormat="1" spans="4:240">
      <c r="D70" s="254"/>
      <c r="IC70" s="159"/>
      <c r="ID70" s="159"/>
      <c r="IE70" s="159"/>
      <c r="IF70" s="159"/>
    </row>
    <row r="71" s="251" customFormat="1" spans="4:240">
      <c r="D71" s="254"/>
      <c r="IC71" s="159"/>
      <c r="ID71" s="159"/>
      <c r="IE71" s="159"/>
      <c r="IF71" s="159"/>
    </row>
    <row r="72" s="251" customFormat="1" spans="4:240">
      <c r="D72" s="254"/>
      <c r="IC72" s="159"/>
      <c r="ID72" s="159"/>
      <c r="IE72" s="159"/>
      <c r="IF72" s="159"/>
    </row>
    <row r="73" s="251" customFormat="1" spans="4:240">
      <c r="D73" s="254"/>
      <c r="IC73" s="159"/>
      <c r="ID73" s="159"/>
      <c r="IE73" s="159"/>
      <c r="IF73" s="159"/>
    </row>
    <row r="74" s="251" customFormat="1" spans="4:240">
      <c r="D74" s="254"/>
      <c r="IC74" s="159"/>
      <c r="ID74" s="159"/>
      <c r="IE74" s="159"/>
      <c r="IF74" s="159"/>
    </row>
    <row r="75" s="251" customFormat="1" spans="4:240">
      <c r="D75" s="254"/>
      <c r="IC75" s="159"/>
      <c r="ID75" s="159"/>
      <c r="IE75" s="159"/>
      <c r="IF75" s="159"/>
    </row>
    <row r="76" s="251" customFormat="1" spans="4:240">
      <c r="D76" s="254"/>
      <c r="IC76" s="159"/>
      <c r="ID76" s="159"/>
      <c r="IE76" s="159"/>
      <c r="IF76" s="159"/>
    </row>
    <row r="77" s="251" customFormat="1" spans="4:240">
      <c r="D77" s="254"/>
      <c r="IC77" s="159"/>
      <c r="ID77" s="159"/>
      <c r="IE77" s="159"/>
      <c r="IF77" s="159"/>
    </row>
    <row r="78" s="251" customFormat="1" spans="4:240">
      <c r="D78" s="254"/>
      <c r="IC78" s="159"/>
      <c r="ID78" s="159"/>
      <c r="IE78" s="159"/>
      <c r="IF78" s="159"/>
    </row>
    <row r="79" s="251" customFormat="1" spans="4:240">
      <c r="D79" s="254"/>
      <c r="IC79" s="159"/>
      <c r="ID79" s="159"/>
      <c r="IE79" s="159"/>
      <c r="IF79" s="159"/>
    </row>
    <row r="80" s="251" customFormat="1" spans="4:240">
      <c r="D80" s="254"/>
      <c r="IC80" s="159"/>
      <c r="ID80" s="159"/>
      <c r="IE80" s="159"/>
      <c r="IF80" s="159"/>
    </row>
    <row r="81" s="251" customFormat="1" spans="4:240">
      <c r="D81" s="254"/>
      <c r="IC81" s="159"/>
      <c r="ID81" s="159"/>
      <c r="IE81" s="159"/>
      <c r="IF81" s="159"/>
    </row>
    <row r="82" s="251" customFormat="1" spans="4:240">
      <c r="D82" s="254"/>
      <c r="IC82" s="159"/>
      <c r="ID82" s="159"/>
      <c r="IE82" s="159"/>
      <c r="IF82" s="159"/>
    </row>
    <row r="83" s="251" customFormat="1" spans="4:240">
      <c r="D83" s="254"/>
      <c r="IC83" s="159"/>
      <c r="ID83" s="159"/>
      <c r="IE83" s="159"/>
      <c r="IF83" s="159"/>
    </row>
    <row r="84" s="251" customFormat="1" spans="4:240">
      <c r="D84" s="254"/>
      <c r="IC84" s="159"/>
      <c r="ID84" s="159"/>
      <c r="IE84" s="159"/>
      <c r="IF84" s="159"/>
    </row>
    <row r="85" s="251" customFormat="1" spans="4:240">
      <c r="D85" s="254"/>
      <c r="IC85" s="159"/>
      <c r="ID85" s="159"/>
      <c r="IE85" s="159"/>
      <c r="IF85" s="159"/>
    </row>
    <row r="86" s="251" customFormat="1" spans="4:240">
      <c r="D86" s="254"/>
      <c r="IC86" s="159"/>
      <c r="ID86" s="159"/>
      <c r="IE86" s="159"/>
      <c r="IF86" s="159"/>
    </row>
    <row r="87" s="251" customFormat="1" spans="4:240">
      <c r="D87" s="254"/>
      <c r="IC87" s="159"/>
      <c r="ID87" s="159"/>
      <c r="IE87" s="159"/>
      <c r="IF87" s="159"/>
    </row>
    <row r="88" s="251" customFormat="1" spans="4:240">
      <c r="D88" s="254"/>
      <c r="IC88" s="159"/>
      <c r="ID88" s="159"/>
      <c r="IE88" s="159"/>
      <c r="IF88" s="159"/>
    </row>
    <row r="89" s="251" customFormat="1" spans="4:240">
      <c r="D89" s="254"/>
      <c r="IC89" s="159"/>
      <c r="ID89" s="159"/>
      <c r="IE89" s="159"/>
      <c r="IF89" s="159"/>
    </row>
    <row r="90" s="251" customFormat="1" spans="4:240">
      <c r="D90" s="254"/>
      <c r="IC90" s="159"/>
      <c r="ID90" s="159"/>
      <c r="IE90" s="159"/>
      <c r="IF90" s="159"/>
    </row>
    <row r="91" s="251" customFormat="1" spans="4:240">
      <c r="D91" s="254"/>
      <c r="IC91" s="159"/>
      <c r="ID91" s="159"/>
      <c r="IE91" s="159"/>
      <c r="IF91" s="159"/>
    </row>
    <row r="92" s="251" customFormat="1" spans="4:240">
      <c r="D92" s="254"/>
      <c r="IC92" s="159"/>
      <c r="ID92" s="159"/>
      <c r="IE92" s="159"/>
      <c r="IF92" s="159"/>
    </row>
    <row r="93" s="251" customFormat="1" spans="4:240">
      <c r="D93" s="254"/>
      <c r="IC93" s="159"/>
      <c r="ID93" s="159"/>
      <c r="IE93" s="159"/>
      <c r="IF93" s="159"/>
    </row>
    <row r="94" s="251" customFormat="1" spans="4:240">
      <c r="D94" s="254"/>
      <c r="IC94" s="159"/>
      <c r="ID94" s="159"/>
      <c r="IE94" s="159"/>
      <c r="IF94" s="159"/>
    </row>
    <row r="95" s="251" customFormat="1" spans="4:240">
      <c r="D95" s="254"/>
      <c r="IC95" s="159"/>
      <c r="ID95" s="159"/>
      <c r="IE95" s="159"/>
      <c r="IF95" s="159"/>
    </row>
    <row r="96" s="251" customFormat="1" spans="4:240">
      <c r="D96" s="254"/>
      <c r="IC96" s="159"/>
      <c r="ID96" s="159"/>
      <c r="IE96" s="159"/>
      <c r="IF96" s="159"/>
    </row>
    <row r="97" s="251" customFormat="1" spans="4:240">
      <c r="D97" s="254"/>
      <c r="IC97" s="159"/>
      <c r="ID97" s="159"/>
      <c r="IE97" s="159"/>
      <c r="IF97" s="159"/>
    </row>
    <row r="98" s="251" customFormat="1" spans="4:240">
      <c r="D98" s="254"/>
      <c r="IC98" s="159"/>
      <c r="ID98" s="159"/>
      <c r="IE98" s="159"/>
      <c r="IF98" s="159"/>
    </row>
    <row r="99" s="251" customFormat="1" spans="4:240">
      <c r="D99" s="254"/>
      <c r="IC99" s="159"/>
      <c r="ID99" s="159"/>
      <c r="IE99" s="159"/>
      <c r="IF99" s="159"/>
    </row>
    <row r="100" s="251" customFormat="1" spans="4:240">
      <c r="D100" s="254"/>
      <c r="IC100" s="159"/>
      <c r="ID100" s="159"/>
      <c r="IE100" s="159"/>
      <c r="IF100" s="159"/>
    </row>
    <row r="101" s="251" customFormat="1" spans="4:240">
      <c r="D101" s="254"/>
      <c r="IC101" s="159"/>
      <c r="ID101" s="159"/>
      <c r="IE101" s="159"/>
      <c r="IF101" s="159"/>
    </row>
    <row r="102" s="251" customFormat="1" spans="4:240">
      <c r="D102" s="254"/>
      <c r="IC102" s="159"/>
      <c r="ID102" s="159"/>
      <c r="IE102" s="159"/>
      <c r="IF102" s="159"/>
    </row>
    <row r="103" s="251" customFormat="1" spans="4:240">
      <c r="D103" s="254"/>
      <c r="IC103" s="159"/>
      <c r="ID103" s="159"/>
      <c r="IE103" s="159"/>
      <c r="IF103" s="159"/>
    </row>
    <row r="104" s="251" customFormat="1" spans="4:240">
      <c r="D104" s="254"/>
      <c r="IC104" s="159"/>
      <c r="ID104" s="159"/>
      <c r="IE104" s="159"/>
      <c r="IF104" s="159"/>
    </row>
    <row r="105" s="251" customFormat="1" spans="4:240">
      <c r="D105" s="254"/>
      <c r="IC105" s="159"/>
      <c r="ID105" s="159"/>
      <c r="IE105" s="159"/>
      <c r="IF105" s="159"/>
    </row>
    <row r="106" s="251" customFormat="1" spans="4:240">
      <c r="D106" s="254"/>
      <c r="IC106" s="159"/>
      <c r="ID106" s="159"/>
      <c r="IE106" s="159"/>
      <c r="IF106" s="159"/>
    </row>
    <row r="107" s="251" customFormat="1" spans="4:240">
      <c r="D107" s="254"/>
      <c r="IC107" s="159"/>
      <c r="ID107" s="159"/>
      <c r="IE107" s="159"/>
      <c r="IF107" s="159"/>
    </row>
    <row r="108" s="251" customFormat="1" spans="4:240">
      <c r="D108" s="254"/>
      <c r="IC108" s="159"/>
      <c r="ID108" s="159"/>
      <c r="IE108" s="159"/>
      <c r="IF108" s="159"/>
    </row>
    <row r="109" s="251" customFormat="1" spans="4:240">
      <c r="D109" s="254"/>
      <c r="IC109" s="159"/>
      <c r="ID109" s="159"/>
      <c r="IE109" s="159"/>
      <c r="IF109" s="159"/>
    </row>
    <row r="110" s="251" customFormat="1" spans="4:240">
      <c r="D110" s="254"/>
      <c r="IC110" s="159"/>
      <c r="ID110" s="159"/>
      <c r="IE110" s="159"/>
      <c r="IF110" s="159"/>
    </row>
    <row r="111" s="251" customFormat="1" spans="4:240">
      <c r="D111" s="254"/>
      <c r="IC111" s="159"/>
      <c r="ID111" s="159"/>
      <c r="IE111" s="159"/>
      <c r="IF111" s="159"/>
    </row>
    <row r="112" s="251" customFormat="1" spans="4:240">
      <c r="D112" s="254"/>
      <c r="IC112" s="159"/>
      <c r="ID112" s="159"/>
      <c r="IE112" s="159"/>
      <c r="IF112" s="159"/>
    </row>
    <row r="113" s="251" customFormat="1" spans="4:240">
      <c r="D113" s="254"/>
      <c r="IC113" s="159"/>
      <c r="ID113" s="159"/>
      <c r="IE113" s="159"/>
      <c r="IF113" s="159"/>
    </row>
    <row r="114" s="251" customFormat="1" spans="4:240">
      <c r="D114" s="254"/>
      <c r="IC114" s="159"/>
      <c r="ID114" s="159"/>
      <c r="IE114" s="159"/>
      <c r="IF114" s="159"/>
    </row>
    <row r="115" s="251" customFormat="1" spans="4:240">
      <c r="D115" s="254"/>
      <c r="IC115" s="159"/>
      <c r="ID115" s="159"/>
      <c r="IE115" s="159"/>
      <c r="IF115" s="159"/>
    </row>
    <row r="116" s="251" customFormat="1" spans="4:240">
      <c r="D116" s="254"/>
      <c r="IC116" s="159"/>
      <c r="ID116" s="159"/>
      <c r="IE116" s="159"/>
      <c r="IF116" s="159"/>
    </row>
    <row r="117" s="251" customFormat="1" spans="4:240">
      <c r="D117" s="254"/>
      <c r="IC117" s="159"/>
      <c r="ID117" s="159"/>
      <c r="IE117" s="159"/>
      <c r="IF117" s="159"/>
    </row>
    <row r="118" s="251" customFormat="1" spans="4:240">
      <c r="D118" s="254"/>
      <c r="IC118" s="159"/>
      <c r="ID118" s="159"/>
      <c r="IE118" s="159"/>
      <c r="IF118" s="159"/>
    </row>
    <row r="119" s="251" customFormat="1" spans="4:240">
      <c r="D119" s="254"/>
      <c r="IC119" s="159"/>
      <c r="ID119" s="159"/>
      <c r="IE119" s="159"/>
      <c r="IF119" s="159"/>
    </row>
    <row r="120" s="251" customFormat="1" spans="4:240">
      <c r="D120" s="254"/>
      <c r="IC120" s="159"/>
      <c r="ID120" s="159"/>
      <c r="IE120" s="159"/>
      <c r="IF120" s="159"/>
    </row>
    <row r="121" s="251" customFormat="1" spans="4:240">
      <c r="D121" s="254"/>
      <c r="IC121" s="159"/>
      <c r="ID121" s="159"/>
      <c r="IE121" s="159"/>
      <c r="IF121" s="159"/>
    </row>
    <row r="122" s="251" customFormat="1" spans="4:240">
      <c r="D122" s="254"/>
      <c r="IC122" s="159"/>
      <c r="ID122" s="159"/>
      <c r="IE122" s="159"/>
      <c r="IF122" s="159"/>
    </row>
    <row r="123" s="251" customFormat="1" spans="4:240">
      <c r="D123" s="254"/>
      <c r="IC123" s="159"/>
      <c r="ID123" s="159"/>
      <c r="IE123" s="159"/>
      <c r="IF123" s="159"/>
    </row>
    <row r="124" s="251" customFormat="1" spans="4:240">
      <c r="D124" s="254"/>
      <c r="IC124" s="159"/>
      <c r="ID124" s="159"/>
      <c r="IE124" s="159"/>
      <c r="IF124" s="159"/>
    </row>
    <row r="125" s="251" customFormat="1" spans="4:240">
      <c r="D125" s="254"/>
      <c r="IC125" s="159"/>
      <c r="ID125" s="159"/>
      <c r="IE125" s="159"/>
      <c r="IF125" s="159"/>
    </row>
    <row r="126" s="251" customFormat="1" spans="4:240">
      <c r="D126" s="254"/>
      <c r="IC126" s="159"/>
      <c r="ID126" s="159"/>
      <c r="IE126" s="159"/>
      <c r="IF126" s="159"/>
    </row>
    <row r="127" s="251" customFormat="1" spans="4:240">
      <c r="D127" s="254"/>
      <c r="IC127" s="159"/>
      <c r="ID127" s="159"/>
      <c r="IE127" s="159"/>
      <c r="IF127" s="159"/>
    </row>
    <row r="128" s="251" customFormat="1" spans="4:240">
      <c r="D128" s="254"/>
      <c r="IC128" s="159"/>
      <c r="ID128" s="159"/>
      <c r="IE128" s="159"/>
      <c r="IF128" s="159"/>
    </row>
    <row r="129" s="251" customFormat="1" spans="4:240">
      <c r="D129" s="254"/>
      <c r="IC129" s="159"/>
      <c r="ID129" s="159"/>
      <c r="IE129" s="159"/>
      <c r="IF129" s="159"/>
    </row>
    <row r="130" s="251" customFormat="1" spans="4:240">
      <c r="D130" s="254"/>
      <c r="IC130" s="159"/>
      <c r="ID130" s="159"/>
      <c r="IE130" s="159"/>
      <c r="IF130" s="159"/>
    </row>
    <row r="131" s="251" customFormat="1" spans="4:240">
      <c r="D131" s="254"/>
      <c r="IC131" s="159"/>
      <c r="ID131" s="159"/>
      <c r="IE131" s="159"/>
      <c r="IF131" s="159"/>
    </row>
    <row r="132" s="251" customFormat="1" spans="4:240">
      <c r="D132" s="254"/>
      <c r="IC132" s="159"/>
      <c r="ID132" s="159"/>
      <c r="IE132" s="159"/>
      <c r="IF132" s="159"/>
    </row>
    <row r="133" s="251" customFormat="1" spans="4:240">
      <c r="D133" s="254"/>
      <c r="IC133" s="159"/>
      <c r="ID133" s="159"/>
      <c r="IE133" s="159"/>
      <c r="IF133" s="159"/>
    </row>
    <row r="134" s="251" customFormat="1" spans="4:240">
      <c r="D134" s="254"/>
      <c r="IC134" s="159"/>
      <c r="ID134" s="159"/>
      <c r="IE134" s="159"/>
      <c r="IF134" s="159"/>
    </row>
    <row r="135" s="251" customFormat="1" spans="4:240">
      <c r="D135" s="254"/>
      <c r="IC135" s="159"/>
      <c r="ID135" s="159"/>
      <c r="IE135" s="159"/>
      <c r="IF135" s="159"/>
    </row>
    <row r="136" s="251" customFormat="1" spans="4:240">
      <c r="D136" s="254"/>
      <c r="IC136" s="159"/>
      <c r="ID136" s="159"/>
      <c r="IE136" s="159"/>
      <c r="IF136" s="159"/>
    </row>
    <row r="137" s="251" customFormat="1" spans="4:240">
      <c r="D137" s="254"/>
      <c r="IC137" s="159"/>
      <c r="ID137" s="159"/>
      <c r="IE137" s="159"/>
      <c r="IF137" s="159"/>
    </row>
    <row r="138" s="251" customFormat="1" spans="4:240">
      <c r="D138" s="254"/>
      <c r="IC138" s="159"/>
      <c r="ID138" s="159"/>
      <c r="IE138" s="159"/>
      <c r="IF138" s="159"/>
    </row>
    <row r="139" s="251" customFormat="1" spans="4:240">
      <c r="D139" s="254"/>
      <c r="IC139" s="159"/>
      <c r="ID139" s="159"/>
      <c r="IE139" s="159"/>
      <c r="IF139" s="159"/>
    </row>
    <row r="140" s="251" customFormat="1" spans="4:240">
      <c r="D140" s="254"/>
      <c r="IC140" s="159"/>
      <c r="ID140" s="159"/>
      <c r="IE140" s="159"/>
      <c r="IF140" s="159"/>
    </row>
    <row r="141" s="251" customFormat="1" spans="4:240">
      <c r="D141" s="254"/>
      <c r="IC141" s="159"/>
      <c r="ID141" s="159"/>
      <c r="IE141" s="159"/>
      <c r="IF141" s="159"/>
    </row>
    <row r="142" s="251" customFormat="1" spans="4:240">
      <c r="D142" s="254"/>
      <c r="IC142" s="159"/>
      <c r="ID142" s="159"/>
      <c r="IE142" s="159"/>
      <c r="IF142" s="159"/>
    </row>
    <row r="143" s="251" customFormat="1" spans="4:240">
      <c r="D143" s="254"/>
      <c r="IC143" s="159"/>
      <c r="ID143" s="159"/>
      <c r="IE143" s="159"/>
      <c r="IF143" s="159"/>
    </row>
    <row r="144" s="251" customFormat="1" spans="4:240">
      <c r="D144" s="254"/>
      <c r="IC144" s="159"/>
      <c r="ID144" s="159"/>
      <c r="IE144" s="159"/>
      <c r="IF144" s="159"/>
    </row>
    <row r="145" s="251" customFormat="1" spans="4:240">
      <c r="D145" s="254"/>
      <c r="IC145" s="159"/>
      <c r="ID145" s="159"/>
      <c r="IE145" s="159"/>
      <c r="IF145" s="159"/>
    </row>
    <row r="146" s="251" customFormat="1" spans="4:240">
      <c r="D146" s="254"/>
      <c r="IC146" s="159"/>
      <c r="ID146" s="159"/>
      <c r="IE146" s="159"/>
      <c r="IF146" s="159"/>
    </row>
    <row r="147" s="251" customFormat="1" spans="4:240">
      <c r="D147" s="254"/>
      <c r="IC147" s="159"/>
      <c r="ID147" s="159"/>
      <c r="IE147" s="159"/>
      <c r="IF147" s="159"/>
    </row>
    <row r="148" s="251" customFormat="1" spans="4:240">
      <c r="D148" s="254"/>
      <c r="IC148" s="159"/>
      <c r="ID148" s="159"/>
      <c r="IE148" s="159"/>
      <c r="IF148" s="159"/>
    </row>
    <row r="149" s="251" customFormat="1" spans="4:240">
      <c r="D149" s="254"/>
      <c r="IC149" s="159"/>
      <c r="ID149" s="159"/>
      <c r="IE149" s="159"/>
      <c r="IF149" s="159"/>
    </row>
    <row r="150" s="251" customFormat="1" spans="4:240">
      <c r="D150" s="254"/>
      <c r="IC150" s="159"/>
      <c r="ID150" s="159"/>
      <c r="IE150" s="159"/>
      <c r="IF150" s="159"/>
    </row>
    <row r="151" s="251" customFormat="1" spans="4:240">
      <c r="D151" s="254"/>
      <c r="IC151" s="159"/>
      <c r="ID151" s="159"/>
      <c r="IE151" s="159"/>
      <c r="IF151" s="159"/>
    </row>
    <row r="152" s="251" customFormat="1" spans="4:240">
      <c r="D152" s="254"/>
      <c r="IC152" s="159"/>
      <c r="ID152" s="159"/>
      <c r="IE152" s="159"/>
      <c r="IF152" s="159"/>
    </row>
    <row r="153" s="251" customFormat="1" spans="4:240">
      <c r="D153" s="254"/>
      <c r="IC153" s="159"/>
      <c r="ID153" s="159"/>
      <c r="IE153" s="159"/>
      <c r="IF153" s="159"/>
    </row>
    <row r="154" s="251" customFormat="1" spans="4:240">
      <c r="D154" s="254"/>
      <c r="IC154" s="159"/>
      <c r="ID154" s="159"/>
      <c r="IE154" s="159"/>
      <c r="IF154" s="159"/>
    </row>
    <row r="155" s="251" customFormat="1" spans="4:240">
      <c r="D155" s="254"/>
      <c r="IC155" s="159"/>
      <c r="ID155" s="159"/>
      <c r="IE155" s="159"/>
      <c r="IF155" s="159"/>
    </row>
    <row r="156" s="251" customFormat="1" spans="4:240">
      <c r="D156" s="254"/>
      <c r="IC156" s="159"/>
      <c r="ID156" s="159"/>
      <c r="IE156" s="159"/>
      <c r="IF156" s="159"/>
    </row>
    <row r="157" s="251" customFormat="1" spans="4:240">
      <c r="D157" s="254"/>
      <c r="IC157" s="159"/>
      <c r="ID157" s="159"/>
      <c r="IE157" s="159"/>
      <c r="IF157" s="159"/>
    </row>
    <row r="158" s="251" customFormat="1" spans="4:240">
      <c r="D158" s="254"/>
      <c r="IC158" s="159"/>
      <c r="ID158" s="159"/>
      <c r="IE158" s="159"/>
      <c r="IF158" s="159"/>
    </row>
    <row r="159" s="251" customFormat="1" spans="4:240">
      <c r="D159" s="254"/>
      <c r="IC159" s="159"/>
      <c r="ID159" s="159"/>
      <c r="IE159" s="159"/>
      <c r="IF159" s="159"/>
    </row>
    <row r="160" s="251" customFormat="1" spans="4:240">
      <c r="D160" s="254"/>
      <c r="IC160" s="159"/>
      <c r="ID160" s="159"/>
      <c r="IE160" s="159"/>
      <c r="IF160" s="159"/>
    </row>
    <row r="161" s="251" customFormat="1" spans="4:240">
      <c r="D161" s="254"/>
      <c r="IC161" s="159"/>
      <c r="ID161" s="159"/>
      <c r="IE161" s="159"/>
      <c r="IF161" s="159"/>
    </row>
    <row r="162" s="251" customFormat="1" spans="4:240">
      <c r="D162" s="254"/>
      <c r="IC162" s="159"/>
      <c r="ID162" s="159"/>
      <c r="IE162" s="159"/>
      <c r="IF162" s="159"/>
    </row>
    <row r="163" s="251" customFormat="1" spans="4:240">
      <c r="D163" s="254"/>
      <c r="IC163" s="159"/>
      <c r="ID163" s="159"/>
      <c r="IE163" s="159"/>
      <c r="IF163" s="159"/>
    </row>
    <row r="164" s="251" customFormat="1" spans="4:240">
      <c r="D164" s="254"/>
      <c r="IC164" s="159"/>
      <c r="ID164" s="159"/>
      <c r="IE164" s="159"/>
      <c r="IF164" s="159"/>
    </row>
    <row r="165" s="251" customFormat="1" spans="4:240">
      <c r="D165" s="254"/>
      <c r="IC165" s="159"/>
      <c r="ID165" s="159"/>
      <c r="IE165" s="159"/>
      <c r="IF165" s="159"/>
    </row>
    <row r="166" s="251" customFormat="1" spans="4:240">
      <c r="D166" s="254"/>
      <c r="IC166" s="159"/>
      <c r="ID166" s="159"/>
      <c r="IE166" s="159"/>
      <c r="IF166" s="159"/>
    </row>
    <row r="167" s="251" customFormat="1" spans="4:240">
      <c r="D167" s="254"/>
      <c r="IC167" s="159"/>
      <c r="ID167" s="159"/>
      <c r="IE167" s="159"/>
      <c r="IF167" s="159"/>
    </row>
    <row r="168" s="251" customFormat="1" spans="4:240">
      <c r="D168" s="254"/>
      <c r="IC168" s="159"/>
      <c r="ID168" s="159"/>
      <c r="IE168" s="159"/>
      <c r="IF168" s="159"/>
    </row>
    <row r="169" s="251" customFormat="1" spans="4:240">
      <c r="D169" s="254"/>
      <c r="IC169" s="159"/>
      <c r="ID169" s="159"/>
      <c r="IE169" s="159"/>
      <c r="IF169" s="159"/>
    </row>
    <row r="170" s="251" customFormat="1" spans="4:240">
      <c r="D170" s="254"/>
      <c r="IC170" s="159"/>
      <c r="ID170" s="159"/>
      <c r="IE170" s="159"/>
      <c r="IF170" s="159"/>
    </row>
    <row r="171" s="251" customFormat="1" spans="4:240">
      <c r="D171" s="254"/>
      <c r="IC171" s="159"/>
      <c r="ID171" s="159"/>
      <c r="IE171" s="159"/>
      <c r="IF171" s="159"/>
    </row>
    <row r="172" s="251" customFormat="1" spans="4:240">
      <c r="D172" s="254"/>
      <c r="IC172" s="159"/>
      <c r="ID172" s="159"/>
      <c r="IE172" s="159"/>
      <c r="IF172" s="159"/>
    </row>
    <row r="173" s="251" customFormat="1" spans="4:240">
      <c r="D173" s="254"/>
      <c r="IC173" s="159"/>
      <c r="ID173" s="159"/>
      <c r="IE173" s="159"/>
      <c r="IF173" s="159"/>
    </row>
    <row r="174" s="251" customFormat="1" spans="4:240">
      <c r="D174" s="254"/>
      <c r="IC174" s="159"/>
      <c r="ID174" s="159"/>
      <c r="IE174" s="159"/>
      <c r="IF174" s="159"/>
    </row>
    <row r="175" s="251" customFormat="1" spans="4:240">
      <c r="D175" s="254"/>
      <c r="IC175" s="159"/>
      <c r="ID175" s="159"/>
      <c r="IE175" s="159"/>
      <c r="IF175" s="159"/>
    </row>
    <row r="176" s="251" customFormat="1" spans="4:240">
      <c r="D176" s="254"/>
      <c r="IC176" s="159"/>
      <c r="ID176" s="159"/>
      <c r="IE176" s="159"/>
      <c r="IF176" s="159"/>
    </row>
    <row r="177" s="251" customFormat="1" spans="4:240">
      <c r="D177" s="254"/>
      <c r="IC177" s="159"/>
      <c r="ID177" s="159"/>
      <c r="IE177" s="159"/>
      <c r="IF177" s="159"/>
    </row>
    <row r="178" s="251" customFormat="1" spans="4:240">
      <c r="D178" s="254"/>
      <c r="IC178" s="159"/>
      <c r="ID178" s="159"/>
      <c r="IE178" s="159"/>
      <c r="IF178" s="159"/>
    </row>
    <row r="179" s="251" customFormat="1" spans="4:240">
      <c r="D179" s="254"/>
      <c r="IC179" s="159"/>
      <c r="ID179" s="159"/>
      <c r="IE179" s="159"/>
      <c r="IF179" s="159"/>
    </row>
    <row r="180" s="251" customFormat="1" spans="4:240">
      <c r="D180" s="254"/>
      <c r="IC180" s="159"/>
      <c r="ID180" s="159"/>
      <c r="IE180" s="159"/>
      <c r="IF180" s="159"/>
    </row>
    <row r="181" s="251" customFormat="1" spans="4:240">
      <c r="D181" s="254"/>
      <c r="IC181" s="159"/>
      <c r="ID181" s="159"/>
      <c r="IE181" s="159"/>
      <c r="IF181" s="159"/>
    </row>
    <row r="182" s="251" customFormat="1" spans="4:240">
      <c r="D182" s="254"/>
      <c r="IC182" s="159"/>
      <c r="ID182" s="159"/>
      <c r="IE182" s="159"/>
      <c r="IF182" s="159"/>
    </row>
    <row r="183" s="251" customFormat="1" spans="4:240">
      <c r="D183" s="254"/>
      <c r="IC183" s="159"/>
      <c r="ID183" s="159"/>
      <c r="IE183" s="159"/>
      <c r="IF183" s="159"/>
    </row>
    <row r="184" s="251" customFormat="1" spans="4:240">
      <c r="D184" s="254"/>
      <c r="IC184" s="159"/>
      <c r="ID184" s="159"/>
      <c r="IE184" s="159"/>
      <c r="IF184" s="159"/>
    </row>
    <row r="185" s="251" customFormat="1" spans="4:240">
      <c r="D185" s="254"/>
      <c r="IC185" s="159"/>
      <c r="ID185" s="159"/>
      <c r="IE185" s="159"/>
      <c r="IF185" s="159"/>
    </row>
    <row r="186" s="251" customFormat="1" spans="4:240">
      <c r="D186" s="254"/>
      <c r="IC186" s="159"/>
      <c r="ID186" s="159"/>
      <c r="IE186" s="159"/>
      <c r="IF186" s="159"/>
    </row>
    <row r="187" s="251" customFormat="1" spans="4:240">
      <c r="D187" s="254"/>
      <c r="IC187" s="159"/>
      <c r="ID187" s="159"/>
      <c r="IE187" s="159"/>
      <c r="IF187" s="159"/>
    </row>
    <row r="188" s="251" customFormat="1" spans="4:240">
      <c r="D188" s="254"/>
      <c r="IC188" s="159"/>
      <c r="ID188" s="159"/>
      <c r="IE188" s="159"/>
      <c r="IF188" s="159"/>
    </row>
    <row r="189" s="251" customFormat="1" spans="4:240">
      <c r="D189" s="254"/>
      <c r="IC189" s="159"/>
      <c r="ID189" s="159"/>
      <c r="IE189" s="159"/>
      <c r="IF189" s="159"/>
    </row>
    <row r="190" s="251" customFormat="1" spans="4:240">
      <c r="D190" s="254"/>
      <c r="IC190" s="159"/>
      <c r="ID190" s="159"/>
      <c r="IE190" s="159"/>
      <c r="IF190" s="159"/>
    </row>
    <row r="191" s="251" customFormat="1" spans="4:240">
      <c r="D191" s="254"/>
      <c r="IC191" s="159"/>
      <c r="ID191" s="159"/>
      <c r="IE191" s="159"/>
      <c r="IF191" s="159"/>
    </row>
    <row r="192" s="251" customFormat="1" spans="4:240">
      <c r="D192" s="254"/>
      <c r="IC192" s="159"/>
      <c r="ID192" s="159"/>
      <c r="IE192" s="159"/>
      <c r="IF192" s="159"/>
    </row>
    <row r="193" s="251" customFormat="1" spans="4:240">
      <c r="D193" s="254"/>
      <c r="IC193" s="159"/>
      <c r="ID193" s="159"/>
      <c r="IE193" s="159"/>
      <c r="IF193" s="159"/>
    </row>
    <row r="194" s="251" customFormat="1" spans="4:240">
      <c r="D194" s="254"/>
      <c r="IC194" s="159"/>
      <c r="ID194" s="159"/>
      <c r="IE194" s="159"/>
      <c r="IF194" s="159"/>
    </row>
    <row r="195" s="251" customFormat="1" spans="4:240">
      <c r="D195" s="254"/>
      <c r="IC195" s="159"/>
      <c r="ID195" s="159"/>
      <c r="IE195" s="159"/>
      <c r="IF195" s="159"/>
    </row>
    <row r="196" s="251" customFormat="1" spans="4:240">
      <c r="D196" s="254"/>
      <c r="IC196" s="159"/>
      <c r="ID196" s="159"/>
      <c r="IE196" s="159"/>
      <c r="IF196" s="159"/>
    </row>
    <row r="197" s="251" customFormat="1" spans="4:240">
      <c r="D197" s="254"/>
      <c r="IC197" s="159"/>
      <c r="ID197" s="159"/>
      <c r="IE197" s="159"/>
      <c r="IF197" s="159"/>
    </row>
    <row r="198" s="251" customFormat="1" spans="4:240">
      <c r="D198" s="254"/>
      <c r="IC198" s="159"/>
      <c r="ID198" s="159"/>
      <c r="IE198" s="159"/>
      <c r="IF198" s="159"/>
    </row>
    <row r="199" s="251" customFormat="1" spans="4:240">
      <c r="D199" s="254"/>
      <c r="IC199" s="159"/>
      <c r="ID199" s="159"/>
      <c r="IE199" s="159"/>
      <c r="IF199" s="159"/>
    </row>
    <row r="200" s="251" customFormat="1" spans="4:240">
      <c r="D200" s="254"/>
      <c r="IC200" s="159"/>
      <c r="ID200" s="159"/>
      <c r="IE200" s="159"/>
      <c r="IF200" s="159"/>
    </row>
    <row r="201" s="251" customFormat="1" spans="4:240">
      <c r="D201" s="254"/>
      <c r="IC201" s="159"/>
      <c r="ID201" s="159"/>
      <c r="IE201" s="159"/>
      <c r="IF201" s="159"/>
    </row>
    <row r="202" s="251" customFormat="1" spans="4:240">
      <c r="D202" s="254"/>
      <c r="IC202" s="159"/>
      <c r="ID202" s="159"/>
      <c r="IE202" s="159"/>
      <c r="IF202" s="159"/>
    </row>
    <row r="203" s="251" customFormat="1" spans="4:240">
      <c r="D203" s="254"/>
      <c r="IC203" s="159"/>
      <c r="ID203" s="159"/>
      <c r="IE203" s="159"/>
      <c r="IF203" s="159"/>
    </row>
    <row r="204" s="251" customFormat="1" spans="4:240">
      <c r="D204" s="254"/>
      <c r="IC204" s="159"/>
      <c r="ID204" s="159"/>
      <c r="IE204" s="159"/>
      <c r="IF204" s="159"/>
    </row>
    <row r="205" s="251" customFormat="1" spans="4:240">
      <c r="D205" s="254"/>
      <c r="IC205" s="159"/>
      <c r="ID205" s="159"/>
      <c r="IE205" s="159"/>
      <c r="IF205" s="159"/>
    </row>
    <row r="206" s="251" customFormat="1" spans="4:240">
      <c r="D206" s="254"/>
      <c r="IC206" s="159"/>
      <c r="ID206" s="159"/>
      <c r="IE206" s="159"/>
      <c r="IF206" s="159"/>
    </row>
    <row r="207" s="251" customFormat="1" spans="4:240">
      <c r="D207" s="254"/>
      <c r="IC207" s="159"/>
      <c r="ID207" s="159"/>
      <c r="IE207" s="159"/>
      <c r="IF207" s="159"/>
    </row>
    <row r="208" s="251" customFormat="1" spans="4:240">
      <c r="D208" s="254"/>
      <c r="IC208" s="159"/>
      <c r="ID208" s="159"/>
      <c r="IE208" s="159"/>
      <c r="IF208" s="159"/>
    </row>
    <row r="209" s="251" customFormat="1" spans="4:240">
      <c r="D209" s="254"/>
      <c r="IC209" s="159"/>
      <c r="ID209" s="159"/>
      <c r="IE209" s="159"/>
      <c r="IF209" s="159"/>
    </row>
    <row r="210" s="251" customFormat="1" spans="4:240">
      <c r="D210" s="254"/>
      <c r="IC210" s="159"/>
      <c r="ID210" s="159"/>
      <c r="IE210" s="159"/>
      <c r="IF210" s="159"/>
    </row>
    <row r="211" s="251" customFormat="1" spans="4:240">
      <c r="D211" s="254"/>
      <c r="IC211" s="159"/>
      <c r="ID211" s="159"/>
      <c r="IE211" s="159"/>
      <c r="IF211" s="159"/>
    </row>
    <row r="212" s="251" customFormat="1" spans="4:240">
      <c r="D212" s="254"/>
      <c r="IC212" s="159"/>
      <c r="ID212" s="159"/>
      <c r="IE212" s="159"/>
      <c r="IF212" s="159"/>
    </row>
    <row r="213" s="251" customFormat="1" spans="4:240">
      <c r="D213" s="254"/>
      <c r="IC213" s="159"/>
      <c r="ID213" s="159"/>
      <c r="IE213" s="159"/>
      <c r="IF213" s="159"/>
    </row>
    <row r="214" s="251" customFormat="1" spans="4:240">
      <c r="D214" s="254"/>
      <c r="IC214" s="159"/>
      <c r="ID214" s="159"/>
      <c r="IE214" s="159"/>
      <c r="IF214" s="159"/>
    </row>
    <row r="215" s="251" customFormat="1" spans="4:240">
      <c r="D215" s="254"/>
      <c r="IC215" s="159"/>
      <c r="ID215" s="159"/>
      <c r="IE215" s="159"/>
      <c r="IF215" s="159"/>
    </row>
    <row r="216" s="251" customFormat="1" spans="4:240">
      <c r="D216" s="254"/>
      <c r="IC216" s="159"/>
      <c r="ID216" s="159"/>
      <c r="IE216" s="159"/>
      <c r="IF216" s="159"/>
    </row>
    <row r="217" s="251" customFormat="1" spans="4:240">
      <c r="D217" s="254"/>
      <c r="IC217" s="159"/>
      <c r="ID217" s="159"/>
      <c r="IE217" s="159"/>
      <c r="IF217" s="159"/>
    </row>
    <row r="218" s="251" customFormat="1" spans="4:240">
      <c r="D218" s="254"/>
      <c r="IC218" s="159"/>
      <c r="ID218" s="159"/>
      <c r="IE218" s="159"/>
      <c r="IF218" s="159"/>
    </row>
    <row r="219" s="251" customFormat="1" spans="4:240">
      <c r="D219" s="254"/>
      <c r="IC219" s="159"/>
      <c r="ID219" s="159"/>
      <c r="IE219" s="159"/>
      <c r="IF219" s="159"/>
    </row>
    <row r="220" s="251" customFormat="1" spans="4:240">
      <c r="D220" s="254"/>
      <c r="IC220" s="159"/>
      <c r="ID220" s="159"/>
      <c r="IE220" s="159"/>
      <c r="IF220" s="159"/>
    </row>
    <row r="221" s="251" customFormat="1" spans="4:240">
      <c r="D221" s="254"/>
      <c r="IC221" s="159"/>
      <c r="ID221" s="159"/>
      <c r="IE221" s="159"/>
      <c r="IF221" s="159"/>
    </row>
    <row r="222" s="251" customFormat="1" spans="4:240">
      <c r="D222" s="254"/>
      <c r="IC222" s="159"/>
      <c r="ID222" s="159"/>
      <c r="IE222" s="159"/>
      <c r="IF222" s="159"/>
    </row>
    <row r="223" s="251" customFormat="1" spans="4:240">
      <c r="D223" s="254"/>
      <c r="IC223" s="159"/>
      <c r="ID223" s="159"/>
      <c r="IE223" s="159"/>
      <c r="IF223" s="159"/>
    </row>
    <row r="224" s="251" customFormat="1" spans="4:240">
      <c r="D224" s="254"/>
      <c r="IC224" s="159"/>
      <c r="ID224" s="159"/>
      <c r="IE224" s="159"/>
      <c r="IF224" s="159"/>
    </row>
    <row r="225" s="251" customFormat="1" spans="4:240">
      <c r="D225" s="254"/>
      <c r="IC225" s="159"/>
      <c r="ID225" s="159"/>
      <c r="IE225" s="159"/>
      <c r="IF225" s="159"/>
    </row>
    <row r="226" s="251" customFormat="1" spans="4:240">
      <c r="D226" s="254"/>
      <c r="IC226" s="159"/>
      <c r="ID226" s="159"/>
      <c r="IE226" s="159"/>
      <c r="IF226" s="159"/>
    </row>
    <row r="227" s="251" customFormat="1" spans="4:240">
      <c r="D227" s="254"/>
      <c r="IC227" s="159"/>
      <c r="ID227" s="159"/>
      <c r="IE227" s="159"/>
      <c r="IF227" s="159"/>
    </row>
    <row r="228" s="251" customFormat="1" spans="4:240">
      <c r="D228" s="254"/>
      <c r="IC228" s="159"/>
      <c r="ID228" s="159"/>
      <c r="IE228" s="159"/>
      <c r="IF228" s="159"/>
    </row>
    <row r="229" s="251" customFormat="1" spans="4:240">
      <c r="D229" s="254"/>
      <c r="IC229" s="159"/>
      <c r="ID229" s="159"/>
      <c r="IE229" s="159"/>
      <c r="IF229" s="159"/>
    </row>
    <row r="230" s="251" customFormat="1" spans="4:240">
      <c r="D230" s="254"/>
      <c r="IC230" s="159"/>
      <c r="ID230" s="159"/>
      <c r="IE230" s="159"/>
      <c r="IF230" s="159"/>
    </row>
    <row r="231" s="251" customFormat="1" spans="4:240">
      <c r="D231" s="254"/>
      <c r="IC231" s="159"/>
      <c r="ID231" s="159"/>
      <c r="IE231" s="159"/>
      <c r="IF231" s="159"/>
    </row>
    <row r="232" s="251" customFormat="1" spans="4:240">
      <c r="D232" s="254"/>
      <c r="IC232" s="159"/>
      <c r="ID232" s="159"/>
      <c r="IE232" s="159"/>
      <c r="IF232" s="159"/>
    </row>
    <row r="233" s="251" customFormat="1" spans="4:240">
      <c r="D233" s="254"/>
      <c r="IC233" s="159"/>
      <c r="ID233" s="159"/>
      <c r="IE233" s="159"/>
      <c r="IF233" s="159"/>
    </row>
    <row r="234" s="251" customFormat="1" spans="4:240">
      <c r="D234" s="254"/>
      <c r="IC234" s="159"/>
      <c r="ID234" s="159"/>
      <c r="IE234" s="159"/>
      <c r="IF234" s="159"/>
    </row>
    <row r="235" s="251" customFormat="1" spans="4:240">
      <c r="D235" s="254"/>
      <c r="IC235" s="159"/>
      <c r="ID235" s="159"/>
      <c r="IE235" s="159"/>
      <c r="IF235" s="159"/>
    </row>
    <row r="236" s="251" customFormat="1" spans="4:240">
      <c r="D236" s="254"/>
      <c r="IC236" s="159"/>
      <c r="ID236" s="159"/>
      <c r="IE236" s="159"/>
      <c r="IF236" s="159"/>
    </row>
    <row r="237" s="251" customFormat="1" spans="4:240">
      <c r="D237" s="254"/>
      <c r="IC237" s="159"/>
      <c r="ID237" s="159"/>
      <c r="IE237" s="159"/>
      <c r="IF237" s="159"/>
    </row>
    <row r="238" s="251" customFormat="1" spans="4:240">
      <c r="D238" s="254"/>
      <c r="IC238" s="159"/>
      <c r="ID238" s="159"/>
      <c r="IE238" s="159"/>
      <c r="IF238" s="159"/>
    </row>
    <row r="239" s="251" customFormat="1" spans="4:240">
      <c r="D239" s="254"/>
      <c r="IC239" s="159"/>
      <c r="ID239" s="159"/>
      <c r="IE239" s="159"/>
      <c r="IF239" s="159"/>
    </row>
    <row r="240" s="251" customFormat="1" spans="4:240">
      <c r="D240" s="254"/>
      <c r="IC240" s="159"/>
      <c r="ID240" s="159"/>
      <c r="IE240" s="159"/>
      <c r="IF240" s="159"/>
    </row>
    <row r="241" s="251" customFormat="1" spans="4:240">
      <c r="D241" s="254"/>
      <c r="IC241" s="159"/>
      <c r="ID241" s="159"/>
      <c r="IE241" s="159"/>
      <c r="IF241" s="159"/>
    </row>
    <row r="242" s="251" customFormat="1" spans="4:240">
      <c r="D242" s="254"/>
      <c r="IC242" s="159"/>
      <c r="ID242" s="159"/>
      <c r="IE242" s="159"/>
      <c r="IF242" s="159"/>
    </row>
    <row r="243" s="251" customFormat="1" spans="4:240">
      <c r="D243" s="254"/>
      <c r="IC243" s="159"/>
      <c r="ID243" s="159"/>
      <c r="IE243" s="159"/>
      <c r="IF243" s="159"/>
    </row>
    <row r="244" s="251" customFormat="1" spans="4:240">
      <c r="D244" s="254"/>
      <c r="IC244" s="159"/>
      <c r="ID244" s="159"/>
      <c r="IE244" s="159"/>
      <c r="IF244" s="159"/>
    </row>
    <row r="245" s="251" customFormat="1" spans="4:240">
      <c r="D245" s="254"/>
      <c r="IC245" s="159"/>
      <c r="ID245" s="159"/>
      <c r="IE245" s="159"/>
      <c r="IF245" s="159"/>
    </row>
    <row r="246" s="251" customFormat="1" spans="4:240">
      <c r="D246" s="254"/>
      <c r="IC246" s="159"/>
      <c r="ID246" s="159"/>
      <c r="IE246" s="159"/>
      <c r="IF246" s="159"/>
    </row>
    <row r="247" s="251" customFormat="1" spans="4:240">
      <c r="D247" s="254"/>
      <c r="IC247" s="159"/>
      <c r="ID247" s="159"/>
      <c r="IE247" s="159"/>
      <c r="IF247" s="159"/>
    </row>
    <row r="248" s="251" customFormat="1" spans="4:240">
      <c r="D248" s="254"/>
      <c r="IC248" s="159"/>
      <c r="ID248" s="159"/>
      <c r="IE248" s="159"/>
      <c r="IF248" s="159"/>
    </row>
    <row r="249" s="251" customFormat="1" spans="4:240">
      <c r="D249" s="254"/>
      <c r="IC249" s="159"/>
      <c r="ID249" s="159"/>
      <c r="IE249" s="159"/>
      <c r="IF249" s="159"/>
    </row>
    <row r="250" s="251" customFormat="1" spans="4:240">
      <c r="D250" s="254"/>
      <c r="IC250" s="159"/>
      <c r="ID250" s="159"/>
      <c r="IE250" s="159"/>
      <c r="IF250" s="159"/>
    </row>
    <row r="251" s="251" customFormat="1" spans="4:240">
      <c r="D251" s="254"/>
      <c r="IC251" s="159"/>
      <c r="ID251" s="159"/>
      <c r="IE251" s="159"/>
      <c r="IF251" s="159"/>
    </row>
    <row r="252" s="251" customFormat="1" spans="4:240">
      <c r="D252" s="254"/>
      <c r="IC252" s="159"/>
      <c r="ID252" s="159"/>
      <c r="IE252" s="159"/>
      <c r="IF252" s="159"/>
    </row>
    <row r="253" s="251" customFormat="1" spans="4:240">
      <c r="D253" s="254"/>
      <c r="IC253" s="159"/>
      <c r="ID253" s="159"/>
      <c r="IE253" s="159"/>
      <c r="IF253" s="159"/>
    </row>
    <row r="254" s="251" customFormat="1" spans="4:240">
      <c r="D254" s="254"/>
      <c r="IC254" s="159"/>
      <c r="ID254" s="159"/>
      <c r="IE254" s="159"/>
      <c r="IF254" s="159"/>
    </row>
    <row r="255" s="251" customFormat="1" spans="4:240">
      <c r="D255" s="254"/>
      <c r="IC255" s="159"/>
      <c r="ID255" s="159"/>
      <c r="IE255" s="159"/>
      <c r="IF255" s="159"/>
    </row>
    <row r="256" s="251" customFormat="1" spans="4:240">
      <c r="D256" s="254"/>
      <c r="IC256" s="159"/>
      <c r="ID256" s="159"/>
      <c r="IE256" s="159"/>
      <c r="IF256" s="159"/>
    </row>
    <row r="257" s="251" customFormat="1" spans="4:240">
      <c r="D257" s="254"/>
      <c r="IC257" s="159"/>
      <c r="ID257" s="159"/>
      <c r="IE257" s="159"/>
      <c r="IF257" s="159"/>
    </row>
    <row r="258" s="251" customFormat="1" spans="4:240">
      <c r="D258" s="254"/>
      <c r="IC258" s="159"/>
      <c r="ID258" s="159"/>
      <c r="IE258" s="159"/>
      <c r="IF258" s="159"/>
    </row>
    <row r="259" s="251" customFormat="1" spans="4:240">
      <c r="D259" s="254"/>
      <c r="IC259" s="159"/>
      <c r="ID259" s="159"/>
      <c r="IE259" s="159"/>
      <c r="IF259" s="159"/>
    </row>
    <row r="260" s="251" customFormat="1" spans="4:240">
      <c r="D260" s="254"/>
      <c r="IC260" s="159"/>
      <c r="ID260" s="159"/>
      <c r="IE260" s="159"/>
      <c r="IF260" s="159"/>
    </row>
    <row r="261" s="251" customFormat="1" spans="4:240">
      <c r="D261" s="254"/>
      <c r="IC261" s="159"/>
      <c r="ID261" s="159"/>
      <c r="IE261" s="159"/>
      <c r="IF261" s="159"/>
    </row>
    <row r="262" s="251" customFormat="1" spans="4:240">
      <c r="D262" s="254"/>
      <c r="IC262" s="159"/>
      <c r="ID262" s="159"/>
      <c r="IE262" s="159"/>
      <c r="IF262" s="159"/>
    </row>
    <row r="263" s="251" customFormat="1" spans="4:240">
      <c r="D263" s="254"/>
      <c r="IC263" s="159"/>
      <c r="ID263" s="159"/>
      <c r="IE263" s="159"/>
      <c r="IF263" s="159"/>
    </row>
    <row r="264" s="251" customFormat="1" spans="4:240">
      <c r="D264" s="254"/>
      <c r="IC264" s="159"/>
      <c r="ID264" s="159"/>
      <c r="IE264" s="159"/>
      <c r="IF264" s="159"/>
    </row>
    <row r="265" s="251" customFormat="1" spans="4:240">
      <c r="D265" s="254"/>
      <c r="IC265" s="159"/>
      <c r="ID265" s="159"/>
      <c r="IE265" s="159"/>
      <c r="IF265" s="159"/>
    </row>
    <row r="266" s="251" customFormat="1" spans="4:240">
      <c r="D266" s="254"/>
      <c r="IC266" s="159"/>
      <c r="ID266" s="159"/>
      <c r="IE266" s="159"/>
      <c r="IF266" s="159"/>
    </row>
    <row r="267" s="251" customFormat="1" spans="4:240">
      <c r="D267" s="254"/>
      <c r="IC267" s="159"/>
      <c r="ID267" s="159"/>
      <c r="IE267" s="159"/>
      <c r="IF267" s="159"/>
    </row>
    <row r="268" s="251" customFormat="1" spans="4:240">
      <c r="D268" s="254"/>
      <c r="IC268" s="159"/>
      <c r="ID268" s="159"/>
      <c r="IE268" s="159"/>
      <c r="IF268" s="159"/>
    </row>
    <row r="269" s="251" customFormat="1" spans="4:240">
      <c r="D269" s="254"/>
      <c r="IC269" s="159"/>
      <c r="ID269" s="159"/>
      <c r="IE269" s="159"/>
      <c r="IF269" s="159"/>
    </row>
    <row r="270" s="251" customFormat="1" spans="4:240">
      <c r="D270" s="254"/>
      <c r="IC270" s="159"/>
      <c r="ID270" s="159"/>
      <c r="IE270" s="159"/>
      <c r="IF270" s="159"/>
    </row>
    <row r="271" s="251" customFormat="1" spans="4:240">
      <c r="D271" s="254"/>
      <c r="IC271" s="159"/>
      <c r="ID271" s="159"/>
      <c r="IE271" s="159"/>
      <c r="IF271" s="159"/>
    </row>
    <row r="272" s="251" customFormat="1" spans="4:240">
      <c r="D272" s="254"/>
      <c r="IC272" s="159"/>
      <c r="ID272" s="159"/>
      <c r="IE272" s="159"/>
      <c r="IF272" s="159"/>
    </row>
    <row r="273" s="251" customFormat="1" spans="4:240">
      <c r="D273" s="254"/>
      <c r="IC273" s="159"/>
      <c r="ID273" s="159"/>
      <c r="IE273" s="159"/>
      <c r="IF273" s="159"/>
    </row>
    <row r="274" s="251" customFormat="1" spans="4:240">
      <c r="D274" s="254"/>
      <c r="IC274" s="159"/>
      <c r="ID274" s="159"/>
      <c r="IE274" s="159"/>
      <c r="IF274" s="159"/>
    </row>
    <row r="275" s="251" customFormat="1" spans="4:240">
      <c r="D275" s="254"/>
      <c r="IC275" s="159"/>
      <c r="ID275" s="159"/>
      <c r="IE275" s="159"/>
      <c r="IF275" s="159"/>
    </row>
    <row r="276" s="251" customFormat="1" spans="4:240">
      <c r="D276" s="254"/>
      <c r="IC276" s="159"/>
      <c r="ID276" s="159"/>
      <c r="IE276" s="159"/>
      <c r="IF276" s="159"/>
    </row>
    <row r="277" s="251" customFormat="1" spans="4:240">
      <c r="D277" s="254"/>
      <c r="IC277" s="159"/>
      <c r="ID277" s="159"/>
      <c r="IE277" s="159"/>
      <c r="IF277" s="159"/>
    </row>
    <row r="278" s="251" customFormat="1" spans="4:240">
      <c r="D278" s="254"/>
      <c r="IC278" s="159"/>
      <c r="ID278" s="159"/>
      <c r="IE278" s="159"/>
      <c r="IF278" s="159"/>
    </row>
    <row r="279" s="251" customFormat="1" spans="4:240">
      <c r="D279" s="254"/>
      <c r="IC279" s="159"/>
      <c r="ID279" s="159"/>
      <c r="IE279" s="159"/>
      <c r="IF279" s="159"/>
    </row>
    <row r="280" s="251" customFormat="1" spans="4:240">
      <c r="D280" s="254"/>
      <c r="IC280" s="159"/>
      <c r="ID280" s="159"/>
      <c r="IE280" s="159"/>
      <c r="IF280" s="159"/>
    </row>
    <row r="281" s="251" customFormat="1" spans="4:240">
      <c r="D281" s="254"/>
      <c r="IC281" s="159"/>
      <c r="ID281" s="159"/>
      <c r="IE281" s="159"/>
      <c r="IF281" s="159"/>
    </row>
    <row r="282" s="251" customFormat="1" spans="4:240">
      <c r="D282" s="254"/>
      <c r="IC282" s="159"/>
      <c r="ID282" s="159"/>
      <c r="IE282" s="159"/>
      <c r="IF282" s="159"/>
    </row>
    <row r="283" s="251" customFormat="1" spans="4:240">
      <c r="D283" s="254"/>
      <c r="IC283" s="159"/>
      <c r="ID283" s="159"/>
      <c r="IE283" s="159"/>
      <c r="IF283" s="159"/>
    </row>
    <row r="284" s="251" customFormat="1" spans="4:240">
      <c r="D284" s="254"/>
      <c r="IC284" s="159"/>
      <c r="ID284" s="159"/>
      <c r="IE284" s="159"/>
      <c r="IF284" s="159"/>
    </row>
    <row r="285" s="251" customFormat="1" spans="4:240">
      <c r="D285" s="254"/>
      <c r="IC285" s="159"/>
      <c r="ID285" s="159"/>
      <c r="IE285" s="159"/>
      <c r="IF285" s="159"/>
    </row>
    <row r="286" s="251" customFormat="1" spans="4:240">
      <c r="D286" s="254"/>
      <c r="IC286" s="159"/>
      <c r="ID286" s="159"/>
      <c r="IE286" s="159"/>
      <c r="IF286" s="159"/>
    </row>
    <row r="287" s="251" customFormat="1" spans="4:240">
      <c r="D287" s="254"/>
      <c r="IC287" s="159"/>
      <c r="ID287" s="159"/>
      <c r="IE287" s="159"/>
      <c r="IF287" s="159"/>
    </row>
    <row r="288" s="251" customFormat="1" spans="4:240">
      <c r="D288" s="254"/>
      <c r="IC288" s="159"/>
      <c r="ID288" s="159"/>
      <c r="IE288" s="159"/>
      <c r="IF288" s="159"/>
    </row>
    <row r="289" s="251" customFormat="1" spans="4:240">
      <c r="D289" s="254"/>
      <c r="IC289" s="159"/>
      <c r="ID289" s="159"/>
      <c r="IE289" s="159"/>
      <c r="IF289" s="159"/>
    </row>
    <row r="290" s="251" customFormat="1" spans="4:240">
      <c r="D290" s="254"/>
      <c r="IC290" s="159"/>
      <c r="ID290" s="159"/>
      <c r="IE290" s="159"/>
      <c r="IF290" s="159"/>
    </row>
    <row r="291" s="251" customFormat="1" spans="4:240">
      <c r="D291" s="254"/>
      <c r="IC291" s="159"/>
      <c r="ID291" s="159"/>
      <c r="IE291" s="159"/>
      <c r="IF291" s="159"/>
    </row>
    <row r="292" s="251" customFormat="1" spans="4:240">
      <c r="D292" s="254"/>
      <c r="IC292" s="159"/>
      <c r="ID292" s="159"/>
      <c r="IE292" s="159"/>
      <c r="IF292" s="159"/>
    </row>
    <row r="293" s="251" customFormat="1" spans="4:240">
      <c r="D293" s="254"/>
      <c r="IC293" s="159"/>
      <c r="ID293" s="159"/>
      <c r="IE293" s="159"/>
      <c r="IF293" s="159"/>
    </row>
    <row r="294" s="251" customFormat="1" spans="4:240">
      <c r="D294" s="254"/>
      <c r="IC294" s="159"/>
      <c r="ID294" s="159"/>
      <c r="IE294" s="159"/>
      <c r="IF294" s="159"/>
    </row>
    <row r="295" s="251" customFormat="1" spans="4:240">
      <c r="D295" s="254"/>
      <c r="IC295" s="159"/>
      <c r="ID295" s="159"/>
      <c r="IE295" s="159"/>
      <c r="IF295" s="159"/>
    </row>
    <row r="296" s="251" customFormat="1" spans="4:240">
      <c r="D296" s="254"/>
      <c r="IC296" s="159"/>
      <c r="ID296" s="159"/>
      <c r="IE296" s="159"/>
      <c r="IF296" s="159"/>
    </row>
    <row r="297" s="251" customFormat="1" spans="4:240">
      <c r="D297" s="254"/>
      <c r="IC297" s="159"/>
      <c r="ID297" s="159"/>
      <c r="IE297" s="159"/>
      <c r="IF297" s="159"/>
    </row>
    <row r="298" s="251" customFormat="1" spans="4:240">
      <c r="D298" s="254"/>
      <c r="IC298" s="159"/>
      <c r="ID298" s="159"/>
      <c r="IE298" s="159"/>
      <c r="IF298" s="159"/>
    </row>
    <row r="299" s="251" customFormat="1" spans="4:240">
      <c r="D299" s="254"/>
      <c r="IC299" s="159"/>
      <c r="ID299" s="159"/>
      <c r="IE299" s="159"/>
      <c r="IF299" s="159"/>
    </row>
    <row r="300" s="251" customFormat="1" spans="4:240">
      <c r="D300" s="254"/>
      <c r="IC300" s="159"/>
      <c r="ID300" s="159"/>
      <c r="IE300" s="159"/>
      <c r="IF300" s="159"/>
    </row>
    <row r="301" s="251" customFormat="1" spans="4:240">
      <c r="D301" s="254"/>
      <c r="IC301" s="159"/>
      <c r="ID301" s="159"/>
      <c r="IE301" s="159"/>
      <c r="IF301" s="159"/>
    </row>
    <row r="302" s="251" customFormat="1" spans="4:240">
      <c r="D302" s="254"/>
      <c r="IC302" s="159"/>
      <c r="ID302" s="159"/>
      <c r="IE302" s="159"/>
      <c r="IF302" s="159"/>
    </row>
    <row r="303" s="251" customFormat="1" spans="4:240">
      <c r="D303" s="254"/>
      <c r="IC303" s="159"/>
      <c r="ID303" s="159"/>
      <c r="IE303" s="159"/>
      <c r="IF303" s="159"/>
    </row>
    <row r="304" s="251" customFormat="1" spans="4:240">
      <c r="D304" s="254"/>
      <c r="IC304" s="159"/>
      <c r="ID304" s="159"/>
      <c r="IE304" s="159"/>
      <c r="IF304" s="159"/>
    </row>
    <row r="305" s="251" customFormat="1" spans="4:240">
      <c r="D305" s="254"/>
      <c r="IC305" s="159"/>
      <c r="ID305" s="159"/>
      <c r="IE305" s="159"/>
      <c r="IF305" s="159"/>
    </row>
    <row r="306" s="251" customFormat="1" spans="4:240">
      <c r="D306" s="254"/>
      <c r="IC306" s="159"/>
      <c r="ID306" s="159"/>
      <c r="IE306" s="159"/>
      <c r="IF306" s="159"/>
    </row>
    <row r="307" s="251" customFormat="1" spans="4:240">
      <c r="D307" s="254"/>
      <c r="IC307" s="159"/>
      <c r="ID307" s="159"/>
      <c r="IE307" s="159"/>
      <c r="IF307" s="159"/>
    </row>
    <row r="308" s="251" customFormat="1" spans="4:240">
      <c r="D308" s="254"/>
      <c r="IC308" s="159"/>
      <c r="ID308" s="159"/>
      <c r="IE308" s="159"/>
      <c r="IF308" s="159"/>
    </row>
    <row r="309" s="251" customFormat="1" spans="4:240">
      <c r="D309" s="254"/>
      <c r="IC309" s="159"/>
      <c r="ID309" s="159"/>
      <c r="IE309" s="159"/>
      <c r="IF309" s="159"/>
    </row>
    <row r="310" s="251" customFormat="1" spans="4:240">
      <c r="D310" s="254"/>
      <c r="IC310" s="159"/>
      <c r="ID310" s="159"/>
      <c r="IE310" s="159"/>
      <c r="IF310" s="159"/>
    </row>
    <row r="311" s="251" customFormat="1" spans="4:240">
      <c r="D311" s="254"/>
      <c r="IC311" s="159"/>
      <c r="ID311" s="159"/>
      <c r="IE311" s="159"/>
      <c r="IF311" s="159"/>
    </row>
    <row r="312" s="251" customFormat="1" spans="4:240">
      <c r="D312" s="254"/>
      <c r="IC312" s="159"/>
      <c r="ID312" s="159"/>
      <c r="IE312" s="159"/>
      <c r="IF312" s="159"/>
    </row>
    <row r="313" s="251" customFormat="1" spans="4:240">
      <c r="D313" s="254"/>
      <c r="IC313" s="159"/>
      <c r="ID313" s="159"/>
      <c r="IE313" s="159"/>
      <c r="IF313" s="159"/>
    </row>
    <row r="314" s="251" customFormat="1" spans="4:240">
      <c r="D314" s="254"/>
      <c r="IC314" s="159"/>
      <c r="ID314" s="159"/>
      <c r="IE314" s="159"/>
      <c r="IF314" s="159"/>
    </row>
    <row r="315" s="251" customFormat="1" spans="4:240">
      <c r="D315" s="254"/>
      <c r="IC315" s="159"/>
      <c r="ID315" s="159"/>
      <c r="IE315" s="159"/>
      <c r="IF315" s="159"/>
    </row>
    <row r="316" s="251" customFormat="1" spans="4:240">
      <c r="D316" s="254"/>
      <c r="IC316" s="159"/>
      <c r="ID316" s="159"/>
      <c r="IE316" s="159"/>
      <c r="IF316" s="159"/>
    </row>
    <row r="317" s="251" customFormat="1" spans="4:240">
      <c r="D317" s="254"/>
      <c r="IC317" s="159"/>
      <c r="ID317" s="159"/>
      <c r="IE317" s="159"/>
      <c r="IF317" s="159"/>
    </row>
    <row r="318" s="251" customFormat="1" spans="4:240">
      <c r="D318" s="254"/>
      <c r="IC318" s="159"/>
      <c r="ID318" s="159"/>
      <c r="IE318" s="159"/>
      <c r="IF318" s="159"/>
    </row>
    <row r="319" s="251" customFormat="1" spans="4:240">
      <c r="D319" s="254"/>
      <c r="IC319" s="159"/>
      <c r="ID319" s="159"/>
      <c r="IE319" s="159"/>
      <c r="IF319" s="159"/>
    </row>
    <row r="320" s="251" customFormat="1" spans="4:240">
      <c r="D320" s="254"/>
      <c r="IC320" s="159"/>
      <c r="ID320" s="159"/>
      <c r="IE320" s="159"/>
      <c r="IF320" s="159"/>
    </row>
    <row r="321" s="251" customFormat="1" spans="4:240">
      <c r="D321" s="254"/>
      <c r="IC321" s="159"/>
      <c r="ID321" s="159"/>
      <c r="IE321" s="159"/>
      <c r="IF321" s="159"/>
    </row>
    <row r="322" s="251" customFormat="1" spans="4:240">
      <c r="D322" s="254"/>
      <c r="IC322" s="159"/>
      <c r="ID322" s="159"/>
      <c r="IE322" s="159"/>
      <c r="IF322" s="159"/>
    </row>
    <row r="323" s="251" customFormat="1" spans="4:240">
      <c r="D323" s="254"/>
      <c r="IC323" s="159"/>
      <c r="ID323" s="159"/>
      <c r="IE323" s="159"/>
      <c r="IF323" s="159"/>
    </row>
    <row r="324" s="251" customFormat="1" spans="4:240">
      <c r="D324" s="254"/>
      <c r="IC324" s="159"/>
      <c r="ID324" s="159"/>
      <c r="IE324" s="159"/>
      <c r="IF324" s="159"/>
    </row>
    <row r="325" s="251" customFormat="1" spans="4:240">
      <c r="D325" s="254"/>
      <c r="IC325" s="159"/>
      <c r="ID325" s="159"/>
      <c r="IE325" s="159"/>
      <c r="IF325" s="159"/>
    </row>
    <row r="326" s="251" customFormat="1" spans="4:240">
      <c r="D326" s="254"/>
      <c r="IC326" s="159"/>
      <c r="ID326" s="159"/>
      <c r="IE326" s="159"/>
      <c r="IF326" s="159"/>
    </row>
    <row r="327" s="251" customFormat="1" spans="4:240">
      <c r="D327" s="254"/>
      <c r="IC327" s="159"/>
      <c r="ID327" s="159"/>
      <c r="IE327" s="159"/>
      <c r="IF327" s="159"/>
    </row>
    <row r="328" s="251" customFormat="1" spans="4:240">
      <c r="D328" s="254"/>
      <c r="IC328" s="159"/>
      <c r="ID328" s="159"/>
      <c r="IE328" s="159"/>
      <c r="IF328" s="159"/>
    </row>
    <row r="329" s="251" customFormat="1" spans="4:240">
      <c r="D329" s="254"/>
      <c r="IC329" s="159"/>
      <c r="ID329" s="159"/>
      <c r="IE329" s="159"/>
      <c r="IF329" s="159"/>
    </row>
    <row r="330" s="251" customFormat="1" spans="4:240">
      <c r="D330" s="254"/>
      <c r="IC330" s="159"/>
      <c r="ID330" s="159"/>
      <c r="IE330" s="159"/>
      <c r="IF330" s="159"/>
    </row>
    <row r="331" s="251" customFormat="1" spans="4:240">
      <c r="D331" s="254"/>
      <c r="IC331" s="159"/>
      <c r="ID331" s="159"/>
      <c r="IE331" s="159"/>
      <c r="IF331" s="159"/>
    </row>
    <row r="332" s="251" customFormat="1" spans="4:240">
      <c r="D332" s="254"/>
      <c r="IC332" s="159"/>
      <c r="ID332" s="159"/>
      <c r="IE332" s="159"/>
      <c r="IF332" s="159"/>
    </row>
    <row r="333" s="251" customFormat="1" spans="4:240">
      <c r="D333" s="254"/>
      <c r="IC333" s="159"/>
      <c r="ID333" s="159"/>
      <c r="IE333" s="159"/>
      <c r="IF333" s="159"/>
    </row>
    <row r="334" s="251" customFormat="1" spans="4:240">
      <c r="D334" s="254"/>
      <c r="IC334" s="159"/>
      <c r="ID334" s="159"/>
      <c r="IE334" s="159"/>
      <c r="IF334" s="159"/>
    </row>
    <row r="335" s="251" customFormat="1" spans="4:240">
      <c r="D335" s="254"/>
      <c r="IC335" s="159"/>
      <c r="ID335" s="159"/>
      <c r="IE335" s="159"/>
      <c r="IF335" s="159"/>
    </row>
    <row r="336" s="251" customFormat="1" spans="4:240">
      <c r="D336" s="254"/>
      <c r="IC336" s="159"/>
      <c r="ID336" s="159"/>
      <c r="IE336" s="159"/>
      <c r="IF336" s="159"/>
    </row>
    <row r="337" s="251" customFormat="1" spans="4:240">
      <c r="D337" s="254"/>
      <c r="IC337" s="159"/>
      <c r="ID337" s="159"/>
      <c r="IE337" s="159"/>
      <c r="IF337" s="159"/>
    </row>
    <row r="338" s="251" customFormat="1" spans="4:240">
      <c r="D338" s="254"/>
      <c r="IC338" s="159"/>
      <c r="ID338" s="159"/>
      <c r="IE338" s="159"/>
      <c r="IF338" s="159"/>
    </row>
    <row r="339" s="251" customFormat="1" spans="4:240">
      <c r="D339" s="254"/>
      <c r="IC339" s="159"/>
      <c r="ID339" s="159"/>
      <c r="IE339" s="159"/>
      <c r="IF339" s="159"/>
    </row>
    <row r="340" s="251" customFormat="1" spans="4:240">
      <c r="D340" s="254"/>
      <c r="IC340" s="159"/>
      <c r="ID340" s="159"/>
      <c r="IE340" s="159"/>
      <c r="IF340" s="159"/>
    </row>
    <row r="341" s="251" customFormat="1" spans="4:240">
      <c r="D341" s="254"/>
      <c r="IC341" s="159"/>
      <c r="ID341" s="159"/>
      <c r="IE341" s="159"/>
      <c r="IF341" s="159"/>
    </row>
    <row r="342" s="251" customFormat="1" spans="4:240">
      <c r="D342" s="254"/>
      <c r="IC342" s="159"/>
      <c r="ID342" s="159"/>
      <c r="IE342" s="159"/>
      <c r="IF342" s="159"/>
    </row>
    <row r="343" s="251" customFormat="1" spans="4:240">
      <c r="D343" s="254"/>
      <c r="IC343" s="159"/>
      <c r="ID343" s="159"/>
      <c r="IE343" s="159"/>
      <c r="IF343" s="159"/>
    </row>
    <row r="344" s="251" customFormat="1" spans="4:240">
      <c r="D344" s="254"/>
      <c r="IC344" s="159"/>
      <c r="ID344" s="159"/>
      <c r="IE344" s="159"/>
      <c r="IF344" s="159"/>
    </row>
    <row r="345" s="251" customFormat="1" spans="4:240">
      <c r="D345" s="254"/>
      <c r="IC345" s="159"/>
      <c r="ID345" s="159"/>
      <c r="IE345" s="159"/>
      <c r="IF345" s="159"/>
    </row>
    <row r="346" s="251" customFormat="1" spans="4:240">
      <c r="D346" s="254"/>
      <c r="IC346" s="159"/>
      <c r="ID346" s="159"/>
      <c r="IE346" s="159"/>
      <c r="IF346" s="159"/>
    </row>
    <row r="347" s="251" customFormat="1" spans="4:240">
      <c r="D347" s="254"/>
      <c r="IC347" s="159"/>
      <c r="ID347" s="159"/>
      <c r="IE347" s="159"/>
      <c r="IF347" s="159"/>
    </row>
    <row r="348" s="251" customFormat="1" spans="4:240">
      <c r="D348" s="254"/>
      <c r="IC348" s="159"/>
      <c r="ID348" s="159"/>
      <c r="IE348" s="159"/>
      <c r="IF348" s="159"/>
    </row>
    <row r="349" s="251" customFormat="1" spans="4:240">
      <c r="D349" s="254"/>
      <c r="IC349" s="159"/>
      <c r="ID349" s="159"/>
      <c r="IE349" s="159"/>
      <c r="IF349" s="159"/>
    </row>
    <row r="350" s="251" customFormat="1" spans="4:240">
      <c r="D350" s="254"/>
      <c r="IC350" s="159"/>
      <c r="ID350" s="159"/>
      <c r="IE350" s="159"/>
      <c r="IF350" s="159"/>
    </row>
    <row r="351" s="251" customFormat="1" spans="4:240">
      <c r="D351" s="254"/>
      <c r="IC351" s="159"/>
      <c r="ID351" s="159"/>
      <c r="IE351" s="159"/>
      <c r="IF351" s="159"/>
    </row>
    <row r="352" s="251" customFormat="1" spans="4:240">
      <c r="D352" s="254"/>
      <c r="IC352" s="159"/>
      <c r="ID352" s="159"/>
      <c r="IE352" s="159"/>
      <c r="IF352" s="159"/>
    </row>
    <row r="353" s="251" customFormat="1" spans="4:240">
      <c r="D353" s="254"/>
      <c r="IC353" s="159"/>
      <c r="ID353" s="159"/>
      <c r="IE353" s="159"/>
      <c r="IF353" s="159"/>
    </row>
    <row r="354" s="251" customFormat="1" spans="4:240">
      <c r="D354" s="254"/>
      <c r="IC354" s="159"/>
      <c r="ID354" s="159"/>
      <c r="IE354" s="159"/>
      <c r="IF354" s="159"/>
    </row>
    <row r="355" s="251" customFormat="1" spans="4:240">
      <c r="D355" s="254"/>
      <c r="IC355" s="159"/>
      <c r="ID355" s="159"/>
      <c r="IE355" s="159"/>
      <c r="IF355" s="159"/>
    </row>
    <row r="356" s="251" customFormat="1" spans="4:240">
      <c r="D356" s="254"/>
      <c r="IC356" s="159"/>
      <c r="ID356" s="159"/>
      <c r="IE356" s="159"/>
      <c r="IF356" s="159"/>
    </row>
    <row r="357" s="251" customFormat="1" spans="4:240">
      <c r="D357" s="254"/>
      <c r="IC357" s="159"/>
      <c r="ID357" s="159"/>
      <c r="IE357" s="159"/>
      <c r="IF357" s="159"/>
    </row>
    <row r="358" s="251" customFormat="1" spans="4:240">
      <c r="D358" s="254"/>
      <c r="IC358" s="159"/>
      <c r="ID358" s="159"/>
      <c r="IE358" s="159"/>
      <c r="IF358" s="159"/>
    </row>
    <row r="359" s="251" customFormat="1" spans="4:240">
      <c r="D359" s="254"/>
      <c r="IC359" s="159"/>
      <c r="ID359" s="159"/>
      <c r="IE359" s="159"/>
      <c r="IF359" s="159"/>
    </row>
    <row r="360" s="251" customFormat="1" spans="4:240">
      <c r="D360" s="254"/>
      <c r="IC360" s="159"/>
      <c r="ID360" s="159"/>
      <c r="IE360" s="159"/>
      <c r="IF360" s="159"/>
    </row>
    <row r="361" s="251" customFormat="1" spans="4:240">
      <c r="D361" s="254"/>
      <c r="IC361" s="159"/>
      <c r="ID361" s="159"/>
      <c r="IE361" s="159"/>
      <c r="IF361" s="159"/>
    </row>
    <row r="362" s="251" customFormat="1" spans="4:240">
      <c r="D362" s="254"/>
      <c r="IC362" s="159"/>
      <c r="ID362" s="159"/>
      <c r="IE362" s="159"/>
      <c r="IF362" s="159"/>
    </row>
    <row r="363" s="251" customFormat="1" spans="4:240">
      <c r="D363" s="254"/>
      <c r="IC363" s="159"/>
      <c r="ID363" s="159"/>
      <c r="IE363" s="159"/>
      <c r="IF363" s="159"/>
    </row>
    <row r="364" s="251" customFormat="1" spans="4:240">
      <c r="D364" s="254"/>
      <c r="IC364" s="159"/>
      <c r="ID364" s="159"/>
      <c r="IE364" s="159"/>
      <c r="IF364" s="159"/>
    </row>
    <row r="365" s="251" customFormat="1" spans="4:240">
      <c r="D365" s="254"/>
      <c r="IC365" s="159"/>
      <c r="ID365" s="159"/>
      <c r="IE365" s="159"/>
      <c r="IF365" s="159"/>
    </row>
    <row r="366" s="251" customFormat="1" spans="4:240">
      <c r="D366" s="254"/>
      <c r="IC366" s="159"/>
      <c r="ID366" s="159"/>
      <c r="IE366" s="159"/>
      <c r="IF366" s="159"/>
    </row>
  </sheetData>
  <mergeCells count="2">
    <mergeCell ref="A1:D1"/>
    <mergeCell ref="A45:D45"/>
  </mergeCells>
  <pageMargins left="0.55" right="0.55" top="0.43" bottom="0.2" header="0.28" footer="0.31"/>
  <pageSetup paperSize="9" scale="67" orientation="portrait" horizontalDpi="600" verticalDpi="6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 codeName="Sheet4">
    <pageSetUpPr fitToPage="1"/>
  </sheetPr>
  <dimension ref="A1:F1333"/>
  <sheetViews>
    <sheetView showGridLines="0" showZeros="0" zoomScaleSheetLayoutView="60" topLeftCell="B34" workbookViewId="0">
      <selection activeCell="C564" sqref="C564"/>
    </sheetView>
  </sheetViews>
  <sheetFormatPr defaultColWidth="12.1833333333333" defaultRowHeight="17" customHeight="1" outlineLevelCol="5"/>
  <cols>
    <col min="1" max="1" width="12.375" hidden="1" customWidth="1"/>
    <col min="2" max="2" width="12.375" style="219" customWidth="1"/>
    <col min="3" max="3" width="34.2916666666667" style="219" customWidth="1"/>
    <col min="4" max="4" width="13.75" style="220" customWidth="1"/>
    <col min="5" max="5" width="13.375" style="221" customWidth="1"/>
    <col min="6" max="6" width="10.125" style="222" customWidth="1"/>
    <col min="7" max="253" width="12.1833333333333" customWidth="1"/>
  </cols>
  <sheetData>
    <row r="1" ht="27" customHeight="1" spans="1:6">
      <c r="A1" s="223"/>
      <c r="B1" s="224" t="s">
        <v>74</v>
      </c>
      <c r="C1" s="224"/>
      <c r="D1" s="224"/>
      <c r="E1" s="225"/>
      <c r="F1" s="224"/>
    </row>
    <row r="2" ht="7" customHeight="1" spans="1:6">
      <c r="A2" s="226"/>
      <c r="B2" s="227"/>
      <c r="C2" s="227"/>
      <c r="D2" s="228"/>
      <c r="E2" s="229"/>
      <c r="F2" s="230"/>
    </row>
    <row r="3" customHeight="1" spans="1:6">
      <c r="A3" s="226"/>
      <c r="B3" s="227"/>
      <c r="C3" s="227"/>
      <c r="D3" s="228"/>
      <c r="E3" s="229"/>
      <c r="F3" s="231" t="s">
        <v>1</v>
      </c>
    </row>
    <row r="4" ht="30" customHeight="1" spans="1:6">
      <c r="A4" s="232"/>
      <c r="B4" s="233" t="s">
        <v>75</v>
      </c>
      <c r="C4" s="233" t="s">
        <v>76</v>
      </c>
      <c r="D4" s="234" t="s">
        <v>77</v>
      </c>
      <c r="E4" s="235" t="s">
        <v>78</v>
      </c>
      <c r="F4" s="234" t="s">
        <v>40</v>
      </c>
    </row>
    <row r="5" ht="14" customHeight="1" spans="1:6">
      <c r="A5" s="236"/>
      <c r="B5" s="237"/>
      <c r="C5" s="238" t="s">
        <v>79</v>
      </c>
      <c r="D5" s="239">
        <f>SUM(D6,D247,D287,D306,D396,D448,D504,D561,D690,D771,D842,D865,D973,D1025,D1089,D1109,D1139,D1149,D1194,D1215,D1260,D1311,D1314,D1327)</f>
        <v>634394</v>
      </c>
      <c r="E5" s="240">
        <v>647093.29</v>
      </c>
      <c r="F5" s="241">
        <f>E5/D5-1</f>
        <v>0.0200179856682126</v>
      </c>
    </row>
    <row r="6" ht="14" customHeight="1" spans="1:6">
      <c r="A6" s="236">
        <f>LEN(B6)</f>
        <v>3</v>
      </c>
      <c r="B6" s="237">
        <v>201</v>
      </c>
      <c r="C6" s="242" t="s">
        <v>80</v>
      </c>
      <c r="D6" s="239">
        <f>D7+D19+D28+D38+D49+D60+D71+D79+D88+D101+D110+D121+D133+D140+D148+D154+D161+D168+D175+D182+D189+D197+D203+D209+D216+D231+D238+D244</f>
        <v>58925</v>
      </c>
      <c r="E6" s="240">
        <v>75259.21</v>
      </c>
      <c r="F6" s="241">
        <f>E6/D6-1</f>
        <v>0.2772033941451</v>
      </c>
    </row>
    <row r="7" ht="14" customHeight="1" spans="1:6">
      <c r="A7" s="236">
        <f t="shared" ref="A7:A70" si="0">LEN(B7)</f>
        <v>5</v>
      </c>
      <c r="B7" s="237">
        <v>20101</v>
      </c>
      <c r="C7" s="242" t="s">
        <v>81</v>
      </c>
      <c r="D7" s="239">
        <f>SUM(D8:D18)</f>
        <v>1379</v>
      </c>
      <c r="E7" s="240">
        <v>966.34</v>
      </c>
      <c r="F7" s="241">
        <f>E7/D7-1</f>
        <v>-0.29924583031182</v>
      </c>
    </row>
    <row r="8" ht="14" customHeight="1" spans="1:6">
      <c r="A8" s="236">
        <f t="shared" si="0"/>
        <v>7</v>
      </c>
      <c r="B8" s="237">
        <v>2010101</v>
      </c>
      <c r="C8" s="237" t="s">
        <v>82</v>
      </c>
      <c r="D8" s="239">
        <v>939</v>
      </c>
      <c r="E8" s="240">
        <v>732.26</v>
      </c>
      <c r="F8" s="241">
        <f>E8/D8-1</f>
        <v>-0.220170394036209</v>
      </c>
    </row>
    <row r="9" ht="14" customHeight="1" spans="1:6">
      <c r="A9" s="236">
        <f t="shared" si="0"/>
        <v>7</v>
      </c>
      <c r="B9" s="237">
        <v>2010102</v>
      </c>
      <c r="C9" s="237" t="s">
        <v>83</v>
      </c>
      <c r="D9" s="239">
        <v>428</v>
      </c>
      <c r="E9" s="240">
        <v>0</v>
      </c>
      <c r="F9" s="241">
        <f>E9/D9-1</f>
        <v>-1</v>
      </c>
    </row>
    <row r="10" ht="14" customHeight="1" spans="1:6">
      <c r="A10" s="236">
        <f t="shared" si="0"/>
        <v>7</v>
      </c>
      <c r="B10" s="237">
        <v>2010103</v>
      </c>
      <c r="C10" s="237" t="s">
        <v>84</v>
      </c>
      <c r="D10" s="239">
        <v>6</v>
      </c>
      <c r="E10" s="240">
        <v>0</v>
      </c>
      <c r="F10" s="241">
        <f t="shared" ref="F10:F41" si="1">E10/D10-1</f>
        <v>-1</v>
      </c>
    </row>
    <row r="11" ht="14" customHeight="1" spans="1:6">
      <c r="A11" s="236">
        <f t="shared" si="0"/>
        <v>7</v>
      </c>
      <c r="B11" s="237">
        <v>2010104</v>
      </c>
      <c r="C11" s="237" t="s">
        <v>85</v>
      </c>
      <c r="D11" s="239"/>
      <c r="E11" s="240">
        <v>100</v>
      </c>
      <c r="F11" s="241">
        <v>1</v>
      </c>
    </row>
    <row r="12" ht="14" hidden="1" customHeight="1" spans="1:6">
      <c r="A12" s="236">
        <f t="shared" si="0"/>
        <v>7</v>
      </c>
      <c r="B12" s="237">
        <v>2010105</v>
      </c>
      <c r="C12" s="237" t="s">
        <v>86</v>
      </c>
      <c r="D12" s="239"/>
      <c r="E12" s="240">
        <v>0</v>
      </c>
      <c r="F12" s="241"/>
    </row>
    <row r="13" ht="14" hidden="1" customHeight="1" spans="1:6">
      <c r="A13" s="236">
        <f t="shared" si="0"/>
        <v>7</v>
      </c>
      <c r="B13" s="237">
        <v>2010106</v>
      </c>
      <c r="C13" s="237" t="s">
        <v>87</v>
      </c>
      <c r="D13" s="239"/>
      <c r="E13" s="240">
        <v>0</v>
      </c>
      <c r="F13" s="241"/>
    </row>
    <row r="14" ht="14" customHeight="1" spans="1:6">
      <c r="A14" s="236">
        <f t="shared" si="0"/>
        <v>7</v>
      </c>
      <c r="B14" s="237">
        <v>2010107</v>
      </c>
      <c r="C14" s="237" t="s">
        <v>88</v>
      </c>
      <c r="D14" s="239"/>
      <c r="E14" s="240">
        <v>134.08</v>
      </c>
      <c r="F14" s="241">
        <v>1</v>
      </c>
    </row>
    <row r="15" ht="14" hidden="1" customHeight="1" spans="1:6">
      <c r="A15" s="236">
        <f t="shared" si="0"/>
        <v>7</v>
      </c>
      <c r="B15" s="237">
        <v>2010108</v>
      </c>
      <c r="C15" s="237" t="s">
        <v>89</v>
      </c>
      <c r="D15" s="239"/>
      <c r="E15" s="240">
        <v>0</v>
      </c>
      <c r="F15" s="241"/>
    </row>
    <row r="16" ht="14" hidden="1" customHeight="1" spans="1:6">
      <c r="A16" s="236">
        <f t="shared" si="0"/>
        <v>7</v>
      </c>
      <c r="B16" s="237">
        <v>2010109</v>
      </c>
      <c r="C16" s="237" t="s">
        <v>90</v>
      </c>
      <c r="D16" s="239"/>
      <c r="E16" s="240">
        <v>0</v>
      </c>
      <c r="F16" s="241"/>
    </row>
    <row r="17" ht="14" hidden="1" customHeight="1" spans="1:6">
      <c r="A17" s="236">
        <f t="shared" si="0"/>
        <v>7</v>
      </c>
      <c r="B17" s="237">
        <v>2010150</v>
      </c>
      <c r="C17" s="237" t="s">
        <v>91</v>
      </c>
      <c r="D17" s="239"/>
      <c r="E17" s="240">
        <v>0</v>
      </c>
      <c r="F17" s="241"/>
    </row>
    <row r="18" ht="14" customHeight="1" spans="1:6">
      <c r="A18" s="236">
        <f t="shared" si="0"/>
        <v>7</v>
      </c>
      <c r="B18" s="237">
        <v>2010199</v>
      </c>
      <c r="C18" s="237" t="s">
        <v>92</v>
      </c>
      <c r="D18" s="239">
        <v>6</v>
      </c>
      <c r="E18" s="240">
        <v>0</v>
      </c>
      <c r="F18" s="241">
        <f t="shared" si="1"/>
        <v>-1</v>
      </c>
    </row>
    <row r="19" ht="14" customHeight="1" spans="1:6">
      <c r="A19" s="236">
        <f t="shared" si="0"/>
        <v>5</v>
      </c>
      <c r="B19" s="237">
        <v>20102</v>
      </c>
      <c r="C19" s="242" t="s">
        <v>93</v>
      </c>
      <c r="D19" s="239">
        <f>SUM(D20:D27)</f>
        <v>674</v>
      </c>
      <c r="E19" s="240">
        <v>751.91</v>
      </c>
      <c r="F19" s="241">
        <f t="shared" si="1"/>
        <v>0.115593471810089</v>
      </c>
    </row>
    <row r="20" ht="14" customHeight="1" spans="1:6">
      <c r="A20" s="236">
        <f t="shared" si="0"/>
        <v>7</v>
      </c>
      <c r="B20" s="237">
        <v>2010201</v>
      </c>
      <c r="C20" s="237" t="s">
        <v>82</v>
      </c>
      <c r="D20" s="239">
        <v>498</v>
      </c>
      <c r="E20" s="240">
        <v>531.91</v>
      </c>
      <c r="F20" s="241">
        <f t="shared" si="1"/>
        <v>0.0680923694779116</v>
      </c>
    </row>
    <row r="21" ht="14" customHeight="1" spans="1:6">
      <c r="A21" s="236">
        <f t="shared" si="0"/>
        <v>7</v>
      </c>
      <c r="B21" s="237">
        <v>2010202</v>
      </c>
      <c r="C21" s="237" t="s">
        <v>83</v>
      </c>
      <c r="D21" s="239">
        <v>160</v>
      </c>
      <c r="E21" s="240">
        <v>11.7</v>
      </c>
      <c r="F21" s="241">
        <f t="shared" si="1"/>
        <v>-0.926875</v>
      </c>
    </row>
    <row r="22" ht="14" hidden="1" customHeight="1" spans="1:6">
      <c r="A22" s="236">
        <f t="shared" si="0"/>
        <v>7</v>
      </c>
      <c r="B22" s="237">
        <v>2010203</v>
      </c>
      <c r="C22" s="237" t="s">
        <v>84</v>
      </c>
      <c r="D22" s="239"/>
      <c r="E22" s="240">
        <v>0</v>
      </c>
      <c r="F22" s="241"/>
    </row>
    <row r="23" ht="14" customHeight="1" spans="1:6">
      <c r="A23" s="236">
        <f t="shared" si="0"/>
        <v>7</v>
      </c>
      <c r="B23" s="237">
        <v>2010204</v>
      </c>
      <c r="C23" s="237" t="s">
        <v>94</v>
      </c>
      <c r="D23" s="239">
        <v>11</v>
      </c>
      <c r="E23" s="240">
        <v>80</v>
      </c>
      <c r="F23" s="241">
        <f t="shared" si="1"/>
        <v>6.27272727272727</v>
      </c>
    </row>
    <row r="24" ht="14" customHeight="1" spans="1:6">
      <c r="A24" s="236">
        <f t="shared" si="0"/>
        <v>7</v>
      </c>
      <c r="B24" s="237">
        <v>2010205</v>
      </c>
      <c r="C24" s="237" t="s">
        <v>95</v>
      </c>
      <c r="D24" s="239"/>
      <c r="E24" s="240">
        <v>42</v>
      </c>
      <c r="F24" s="241">
        <v>1</v>
      </c>
    </row>
    <row r="25" ht="14" customHeight="1" spans="1:6">
      <c r="A25" s="236">
        <f t="shared" si="0"/>
        <v>7</v>
      </c>
      <c r="B25" s="237">
        <v>2010206</v>
      </c>
      <c r="C25" s="237" t="s">
        <v>96</v>
      </c>
      <c r="D25" s="239"/>
      <c r="E25" s="240">
        <v>86.3</v>
      </c>
      <c r="F25" s="241">
        <v>1</v>
      </c>
    </row>
    <row r="26" ht="14" hidden="1" customHeight="1" spans="1:6">
      <c r="A26" s="236">
        <f t="shared" si="0"/>
        <v>7</v>
      </c>
      <c r="B26" s="237">
        <v>2010250</v>
      </c>
      <c r="C26" s="237" t="s">
        <v>91</v>
      </c>
      <c r="D26" s="239"/>
      <c r="E26" s="240">
        <v>0</v>
      </c>
      <c r="F26" s="241"/>
    </row>
    <row r="27" ht="14" customHeight="1" spans="1:6">
      <c r="A27" s="236">
        <f t="shared" si="0"/>
        <v>7</v>
      </c>
      <c r="B27" s="237">
        <v>2010299</v>
      </c>
      <c r="C27" s="237" t="s">
        <v>97</v>
      </c>
      <c r="D27" s="239">
        <v>5</v>
      </c>
      <c r="E27" s="240">
        <v>0</v>
      </c>
      <c r="F27" s="241">
        <f t="shared" si="1"/>
        <v>-1</v>
      </c>
    </row>
    <row r="28" ht="14" customHeight="1" spans="1:6">
      <c r="A28" s="236">
        <f t="shared" si="0"/>
        <v>5</v>
      </c>
      <c r="B28" s="237">
        <v>20103</v>
      </c>
      <c r="C28" s="242" t="s">
        <v>98</v>
      </c>
      <c r="D28" s="239">
        <f>SUM(D29:D37)</f>
        <v>32183</v>
      </c>
      <c r="E28" s="240">
        <v>47197</v>
      </c>
      <c r="F28" s="241">
        <f t="shared" si="1"/>
        <v>0.466519591088463</v>
      </c>
    </row>
    <row r="29" ht="14" customHeight="1" spans="1:6">
      <c r="A29" s="236">
        <f t="shared" si="0"/>
        <v>7</v>
      </c>
      <c r="B29" s="237">
        <v>2010301</v>
      </c>
      <c r="C29" s="237" t="s">
        <v>82</v>
      </c>
      <c r="D29" s="239">
        <v>27735</v>
      </c>
      <c r="E29" s="240">
        <v>32725.97</v>
      </c>
      <c r="F29" s="241">
        <f t="shared" si="1"/>
        <v>0.179952046151073</v>
      </c>
    </row>
    <row r="30" ht="14" customHeight="1" spans="1:6">
      <c r="A30" s="236">
        <f t="shared" si="0"/>
        <v>7</v>
      </c>
      <c r="B30" s="237">
        <v>2010302</v>
      </c>
      <c r="C30" s="237" t="s">
        <v>83</v>
      </c>
      <c r="D30" s="239">
        <v>2424</v>
      </c>
      <c r="E30" s="240">
        <v>937.08</v>
      </c>
      <c r="F30" s="241">
        <f t="shared" si="1"/>
        <v>-0.613415841584158</v>
      </c>
    </row>
    <row r="31" ht="14" customHeight="1" spans="1:6">
      <c r="A31" s="236">
        <f t="shared" si="0"/>
        <v>7</v>
      </c>
      <c r="B31" s="237">
        <v>2010303</v>
      </c>
      <c r="C31" s="237" t="s">
        <v>84</v>
      </c>
      <c r="D31" s="239">
        <v>1154</v>
      </c>
      <c r="E31" s="240">
        <v>1033.09</v>
      </c>
      <c r="F31" s="241">
        <f t="shared" si="1"/>
        <v>-0.104774696707106</v>
      </c>
    </row>
    <row r="32" ht="14" hidden="1" customHeight="1" spans="1:6">
      <c r="A32" s="236">
        <f t="shared" si="0"/>
        <v>7</v>
      </c>
      <c r="B32" s="237">
        <v>2010304</v>
      </c>
      <c r="C32" s="237" t="s">
        <v>99</v>
      </c>
      <c r="D32" s="239"/>
      <c r="E32" s="240">
        <v>0</v>
      </c>
      <c r="F32" s="241"/>
    </row>
    <row r="33" ht="14" customHeight="1" spans="1:6">
      <c r="A33" s="236">
        <f t="shared" si="0"/>
        <v>7</v>
      </c>
      <c r="B33" s="237">
        <v>2010305</v>
      </c>
      <c r="C33" s="237" t="s">
        <v>100</v>
      </c>
      <c r="D33" s="239">
        <v>2</v>
      </c>
      <c r="E33" s="240">
        <v>208.4</v>
      </c>
      <c r="F33" s="241">
        <f t="shared" si="1"/>
        <v>103.2</v>
      </c>
    </row>
    <row r="34" ht="14" customHeight="1" spans="1:6">
      <c r="A34" s="236">
        <f t="shared" si="0"/>
        <v>7</v>
      </c>
      <c r="B34" s="237">
        <v>2010306</v>
      </c>
      <c r="C34" s="237" t="s">
        <v>101</v>
      </c>
      <c r="D34" s="239">
        <v>601</v>
      </c>
      <c r="E34" s="240">
        <v>0</v>
      </c>
      <c r="F34" s="241">
        <f t="shared" si="1"/>
        <v>-1</v>
      </c>
    </row>
    <row r="35" ht="14" hidden="1" customHeight="1" spans="1:6">
      <c r="A35" s="236">
        <f t="shared" si="0"/>
        <v>7</v>
      </c>
      <c r="B35" s="237">
        <v>2010309</v>
      </c>
      <c r="C35" s="237" t="s">
        <v>102</v>
      </c>
      <c r="D35" s="239"/>
      <c r="E35" s="240">
        <v>0</v>
      </c>
      <c r="F35" s="241"/>
    </row>
    <row r="36" ht="14" hidden="1" customHeight="1" spans="1:6">
      <c r="A36" s="236">
        <f t="shared" si="0"/>
        <v>7</v>
      </c>
      <c r="B36" s="237">
        <v>2010350</v>
      </c>
      <c r="C36" s="237" t="s">
        <v>91</v>
      </c>
      <c r="D36" s="239"/>
      <c r="E36" s="240">
        <v>0</v>
      </c>
      <c r="F36" s="241"/>
    </row>
    <row r="37" ht="14" customHeight="1" spans="1:6">
      <c r="A37" s="236">
        <f t="shared" si="0"/>
        <v>7</v>
      </c>
      <c r="B37" s="237">
        <v>2010399</v>
      </c>
      <c r="C37" s="237" t="s">
        <v>103</v>
      </c>
      <c r="D37" s="239">
        <v>267</v>
      </c>
      <c r="E37" s="240">
        <v>12292.46</v>
      </c>
      <c r="F37" s="241">
        <f t="shared" si="1"/>
        <v>45.0391760299625</v>
      </c>
    </row>
    <row r="38" ht="14" customHeight="1" spans="1:6">
      <c r="A38" s="236">
        <f t="shared" si="0"/>
        <v>5</v>
      </c>
      <c r="B38" s="237">
        <v>20104</v>
      </c>
      <c r="C38" s="242" t="s">
        <v>104</v>
      </c>
      <c r="D38" s="239">
        <f>SUM(D39:D48)</f>
        <v>2151</v>
      </c>
      <c r="E38" s="240">
        <v>2650.71</v>
      </c>
      <c r="F38" s="241">
        <f t="shared" si="1"/>
        <v>0.23231520223152</v>
      </c>
    </row>
    <row r="39" ht="14" customHeight="1" spans="1:6">
      <c r="A39" s="236">
        <f t="shared" si="0"/>
        <v>7</v>
      </c>
      <c r="B39" s="237">
        <v>2010401</v>
      </c>
      <c r="C39" s="237" t="s">
        <v>82</v>
      </c>
      <c r="D39" s="239">
        <v>928</v>
      </c>
      <c r="E39" s="240">
        <v>1090.71</v>
      </c>
      <c r="F39" s="241">
        <f t="shared" si="1"/>
        <v>0.175334051724138</v>
      </c>
    </row>
    <row r="40" ht="14" customHeight="1" spans="1:6">
      <c r="A40" s="236">
        <f t="shared" si="0"/>
        <v>7</v>
      </c>
      <c r="B40" s="237">
        <v>2010402</v>
      </c>
      <c r="C40" s="237" t="s">
        <v>83</v>
      </c>
      <c r="D40" s="239">
        <v>1079</v>
      </c>
      <c r="E40" s="240">
        <v>20</v>
      </c>
      <c r="F40" s="241">
        <f t="shared" si="1"/>
        <v>-0.981464318813716</v>
      </c>
    </row>
    <row r="41" ht="14" hidden="1" customHeight="1" spans="1:6">
      <c r="A41" s="236">
        <f t="shared" si="0"/>
        <v>7</v>
      </c>
      <c r="B41" s="237">
        <v>2010403</v>
      </c>
      <c r="C41" s="237" t="s">
        <v>84</v>
      </c>
      <c r="D41" s="239"/>
      <c r="E41" s="240">
        <v>0</v>
      </c>
      <c r="F41" s="241"/>
    </row>
    <row r="42" ht="14" customHeight="1" spans="1:6">
      <c r="A42" s="236">
        <f t="shared" si="0"/>
        <v>7</v>
      </c>
      <c r="B42" s="237">
        <v>2010404</v>
      </c>
      <c r="C42" s="237" t="s">
        <v>105</v>
      </c>
      <c r="D42" s="239"/>
      <c r="E42" s="240">
        <v>1180</v>
      </c>
      <c r="F42" s="241">
        <v>1</v>
      </c>
    </row>
    <row r="43" ht="14" hidden="1" customHeight="1" spans="1:6">
      <c r="A43" s="236">
        <f t="shared" si="0"/>
        <v>7</v>
      </c>
      <c r="B43" s="237">
        <v>2010405</v>
      </c>
      <c r="C43" s="237" t="s">
        <v>106</v>
      </c>
      <c r="D43" s="239"/>
      <c r="E43" s="240">
        <v>0</v>
      </c>
      <c r="F43" s="241"/>
    </row>
    <row r="44" ht="14" hidden="1" customHeight="1" spans="1:6">
      <c r="A44" s="236">
        <f t="shared" si="0"/>
        <v>7</v>
      </c>
      <c r="B44" s="237">
        <v>2010406</v>
      </c>
      <c r="C44" s="237" t="s">
        <v>107</v>
      </c>
      <c r="D44" s="239"/>
      <c r="E44" s="240">
        <v>0</v>
      </c>
      <c r="F44" s="241"/>
    </row>
    <row r="45" ht="14" hidden="1" customHeight="1" spans="1:6">
      <c r="A45" s="236">
        <f t="shared" si="0"/>
        <v>7</v>
      </c>
      <c r="B45" s="237">
        <v>2010407</v>
      </c>
      <c r="C45" s="237" t="s">
        <v>108</v>
      </c>
      <c r="D45" s="239"/>
      <c r="E45" s="240">
        <v>0</v>
      </c>
      <c r="F45" s="241"/>
    </row>
    <row r="46" ht="14" hidden="1" customHeight="1" spans="1:6">
      <c r="A46" s="236">
        <f t="shared" si="0"/>
        <v>7</v>
      </c>
      <c r="B46" s="237">
        <v>2010408</v>
      </c>
      <c r="C46" s="237" t="s">
        <v>109</v>
      </c>
      <c r="D46" s="239"/>
      <c r="E46" s="240">
        <v>0</v>
      </c>
      <c r="F46" s="241"/>
    </row>
    <row r="47" ht="14" hidden="1" customHeight="1" spans="1:6">
      <c r="A47" s="236">
        <f t="shared" si="0"/>
        <v>7</v>
      </c>
      <c r="B47" s="237">
        <v>2010450</v>
      </c>
      <c r="C47" s="237" t="s">
        <v>91</v>
      </c>
      <c r="D47" s="239"/>
      <c r="E47" s="240">
        <v>0</v>
      </c>
      <c r="F47" s="241"/>
    </row>
    <row r="48" ht="14" customHeight="1" spans="1:6">
      <c r="A48" s="236">
        <f t="shared" si="0"/>
        <v>7</v>
      </c>
      <c r="B48" s="237">
        <v>2010499</v>
      </c>
      <c r="C48" s="237" t="s">
        <v>110</v>
      </c>
      <c r="D48" s="239">
        <v>144</v>
      </c>
      <c r="E48" s="240">
        <v>360</v>
      </c>
      <c r="F48" s="241">
        <f>E48/D48-1</f>
        <v>1.5</v>
      </c>
    </row>
    <row r="49" ht="14" customHeight="1" spans="1:6">
      <c r="A49" s="236">
        <f t="shared" si="0"/>
        <v>5</v>
      </c>
      <c r="B49" s="237">
        <v>20105</v>
      </c>
      <c r="C49" s="242" t="s">
        <v>111</v>
      </c>
      <c r="D49" s="239">
        <f>SUM(D50:D59)</f>
        <v>570</v>
      </c>
      <c r="E49" s="240">
        <v>278.33</v>
      </c>
      <c r="F49" s="241">
        <f>E49/D49-1</f>
        <v>-0.511701754385965</v>
      </c>
    </row>
    <row r="50" ht="14" customHeight="1" spans="1:6">
      <c r="A50" s="236">
        <f t="shared" si="0"/>
        <v>7</v>
      </c>
      <c r="B50" s="237">
        <v>2010501</v>
      </c>
      <c r="C50" s="237" t="s">
        <v>82</v>
      </c>
      <c r="D50" s="239">
        <v>294</v>
      </c>
      <c r="E50" s="240">
        <v>278.33</v>
      </c>
      <c r="F50" s="241">
        <f>E50/D50-1</f>
        <v>-0.0532993197278913</v>
      </c>
    </row>
    <row r="51" ht="14" customHeight="1" spans="1:6">
      <c r="A51" s="236">
        <f t="shared" si="0"/>
        <v>7</v>
      </c>
      <c r="B51" s="237">
        <v>2010502</v>
      </c>
      <c r="C51" s="237" t="s">
        <v>83</v>
      </c>
      <c r="D51" s="239">
        <v>257</v>
      </c>
      <c r="E51" s="240">
        <v>0</v>
      </c>
      <c r="F51" s="241">
        <f>E51/D51-1</f>
        <v>-1</v>
      </c>
    </row>
    <row r="52" ht="14" hidden="1" customHeight="1" spans="1:6">
      <c r="A52" s="236">
        <f t="shared" si="0"/>
        <v>7</v>
      </c>
      <c r="B52" s="237">
        <v>2010503</v>
      </c>
      <c r="C52" s="237" t="s">
        <v>84</v>
      </c>
      <c r="D52" s="239"/>
      <c r="E52" s="240">
        <v>0</v>
      </c>
      <c r="F52" s="241"/>
    </row>
    <row r="53" ht="14" hidden="1" customHeight="1" spans="1:6">
      <c r="A53" s="236">
        <f t="shared" si="0"/>
        <v>7</v>
      </c>
      <c r="B53" s="237">
        <v>2010504</v>
      </c>
      <c r="C53" s="237" t="s">
        <v>112</v>
      </c>
      <c r="D53" s="239"/>
      <c r="E53" s="240">
        <v>0</v>
      </c>
      <c r="F53" s="241"/>
    </row>
    <row r="54" ht="14" customHeight="1" spans="1:6">
      <c r="A54" s="236">
        <f t="shared" si="0"/>
        <v>7</v>
      </c>
      <c r="B54" s="237">
        <v>2010505</v>
      </c>
      <c r="C54" s="237" t="s">
        <v>113</v>
      </c>
      <c r="D54" s="239">
        <v>9</v>
      </c>
      <c r="E54" s="240">
        <v>0</v>
      </c>
      <c r="F54" s="241">
        <f>E54/D54-1</f>
        <v>-1</v>
      </c>
    </row>
    <row r="55" ht="14" hidden="1" customHeight="1" spans="1:6">
      <c r="A55" s="236">
        <f t="shared" si="0"/>
        <v>7</v>
      </c>
      <c r="B55" s="237">
        <v>2010506</v>
      </c>
      <c r="C55" s="237" t="s">
        <v>114</v>
      </c>
      <c r="D55" s="239"/>
      <c r="E55" s="240">
        <v>0</v>
      </c>
      <c r="F55" s="241"/>
    </row>
    <row r="56" ht="14" hidden="1" customHeight="1" spans="1:6">
      <c r="A56" s="236">
        <f t="shared" si="0"/>
        <v>7</v>
      </c>
      <c r="B56" s="237">
        <v>2010507</v>
      </c>
      <c r="C56" s="237" t="s">
        <v>115</v>
      </c>
      <c r="D56" s="239"/>
      <c r="E56" s="240">
        <v>0</v>
      </c>
      <c r="F56" s="241"/>
    </row>
    <row r="57" ht="14" customHeight="1" spans="1:6">
      <c r="A57" s="236">
        <f t="shared" si="0"/>
        <v>7</v>
      </c>
      <c r="B57" s="237">
        <v>2010508</v>
      </c>
      <c r="C57" s="237" t="s">
        <v>116</v>
      </c>
      <c r="D57" s="239">
        <v>10</v>
      </c>
      <c r="E57" s="240">
        <v>0</v>
      </c>
      <c r="F57" s="241">
        <f>E57/D57-1</f>
        <v>-1</v>
      </c>
    </row>
    <row r="58" ht="14" hidden="1" customHeight="1" spans="1:6">
      <c r="A58" s="236">
        <f t="shared" si="0"/>
        <v>7</v>
      </c>
      <c r="B58" s="237">
        <v>2010550</v>
      </c>
      <c r="C58" s="237" t="s">
        <v>91</v>
      </c>
      <c r="D58" s="239"/>
      <c r="E58" s="240">
        <v>0</v>
      </c>
      <c r="F58" s="241"/>
    </row>
    <row r="59" ht="14" hidden="1" customHeight="1" spans="1:6">
      <c r="A59" s="236">
        <f t="shared" si="0"/>
        <v>7</v>
      </c>
      <c r="B59" s="237">
        <v>2010599</v>
      </c>
      <c r="C59" s="237" t="s">
        <v>117</v>
      </c>
      <c r="D59" s="239"/>
      <c r="E59" s="240">
        <v>0</v>
      </c>
      <c r="F59" s="241"/>
    </row>
    <row r="60" ht="14" customHeight="1" spans="1:6">
      <c r="A60" s="236">
        <f t="shared" si="0"/>
        <v>5</v>
      </c>
      <c r="B60" s="237">
        <v>20106</v>
      </c>
      <c r="C60" s="242" t="s">
        <v>118</v>
      </c>
      <c r="D60" s="239">
        <f>SUM(D61:D70)</f>
        <v>2344</v>
      </c>
      <c r="E60" s="240">
        <v>1863.4</v>
      </c>
      <c r="F60" s="241">
        <f>E60/D60-1</f>
        <v>-0.205034129692833</v>
      </c>
    </row>
    <row r="61" ht="14" customHeight="1" spans="1:6">
      <c r="A61" s="236">
        <f t="shared" si="0"/>
        <v>7</v>
      </c>
      <c r="B61" s="237">
        <v>2010601</v>
      </c>
      <c r="C61" s="237" t="s">
        <v>82</v>
      </c>
      <c r="D61" s="239">
        <v>1748</v>
      </c>
      <c r="E61" s="240">
        <v>1783.4</v>
      </c>
      <c r="F61" s="241">
        <f>E61/D61-1</f>
        <v>0.0202517162471396</v>
      </c>
    </row>
    <row r="62" ht="14" customHeight="1" spans="1:6">
      <c r="A62" s="236">
        <f t="shared" si="0"/>
        <v>7</v>
      </c>
      <c r="B62" s="237">
        <v>2010602</v>
      </c>
      <c r="C62" s="237" t="s">
        <v>83</v>
      </c>
      <c r="D62" s="239">
        <v>555</v>
      </c>
      <c r="E62" s="240">
        <v>0</v>
      </c>
      <c r="F62" s="241">
        <f>E62/D62-1</f>
        <v>-1</v>
      </c>
    </row>
    <row r="63" ht="14" hidden="1" customHeight="1" spans="1:6">
      <c r="A63" s="236">
        <f t="shared" si="0"/>
        <v>7</v>
      </c>
      <c r="B63" s="237">
        <v>2010603</v>
      </c>
      <c r="C63" s="237" t="s">
        <v>84</v>
      </c>
      <c r="D63" s="239"/>
      <c r="E63" s="240">
        <v>0</v>
      </c>
      <c r="F63" s="241"/>
    </row>
    <row r="64" ht="14" hidden="1" customHeight="1" spans="1:6">
      <c r="A64" s="236">
        <f t="shared" si="0"/>
        <v>7</v>
      </c>
      <c r="B64" s="237">
        <v>2010604</v>
      </c>
      <c r="C64" s="237" t="s">
        <v>119</v>
      </c>
      <c r="D64" s="239"/>
      <c r="E64" s="240">
        <v>0</v>
      </c>
      <c r="F64" s="241"/>
    </row>
    <row r="65" ht="14" hidden="1" customHeight="1" spans="1:6">
      <c r="A65" s="236">
        <f t="shared" si="0"/>
        <v>7</v>
      </c>
      <c r="B65" s="237">
        <v>2010605</v>
      </c>
      <c r="C65" s="237" t="s">
        <v>120</v>
      </c>
      <c r="D65" s="239"/>
      <c r="E65" s="240">
        <v>0</v>
      </c>
      <c r="F65" s="241"/>
    </row>
    <row r="66" ht="14" hidden="1" customHeight="1" spans="1:6">
      <c r="A66" s="236">
        <f t="shared" si="0"/>
        <v>7</v>
      </c>
      <c r="B66" s="237">
        <v>2010606</v>
      </c>
      <c r="C66" s="237" t="s">
        <v>121</v>
      </c>
      <c r="D66" s="239"/>
      <c r="E66" s="240">
        <v>0</v>
      </c>
      <c r="F66" s="241"/>
    </row>
    <row r="67" ht="14" hidden="1" customHeight="1" spans="1:6">
      <c r="A67" s="236">
        <f t="shared" si="0"/>
        <v>7</v>
      </c>
      <c r="B67" s="237">
        <v>2010607</v>
      </c>
      <c r="C67" s="237" t="s">
        <v>122</v>
      </c>
      <c r="D67" s="239"/>
      <c r="E67" s="240">
        <v>0</v>
      </c>
      <c r="F67" s="241"/>
    </row>
    <row r="68" ht="14" customHeight="1" spans="1:6">
      <c r="A68" s="236">
        <f t="shared" si="0"/>
        <v>7</v>
      </c>
      <c r="B68" s="237">
        <v>2010608</v>
      </c>
      <c r="C68" s="237" t="s">
        <v>123</v>
      </c>
      <c r="D68" s="239"/>
      <c r="E68" s="240">
        <v>80</v>
      </c>
      <c r="F68" s="241">
        <v>1</v>
      </c>
    </row>
    <row r="69" ht="14" hidden="1" customHeight="1" spans="1:6">
      <c r="A69" s="236">
        <f t="shared" si="0"/>
        <v>7</v>
      </c>
      <c r="B69" s="237">
        <v>2010650</v>
      </c>
      <c r="C69" s="237" t="s">
        <v>91</v>
      </c>
      <c r="D69" s="239"/>
      <c r="E69" s="240">
        <v>0</v>
      </c>
      <c r="F69" s="241"/>
    </row>
    <row r="70" ht="14" customHeight="1" spans="1:6">
      <c r="A70" s="236">
        <f t="shared" si="0"/>
        <v>7</v>
      </c>
      <c r="B70" s="237">
        <v>2010699</v>
      </c>
      <c r="C70" s="237" t="s">
        <v>124</v>
      </c>
      <c r="D70" s="239">
        <v>41</v>
      </c>
      <c r="E70" s="240">
        <v>0</v>
      </c>
      <c r="F70" s="241">
        <f>E70/D70-1</f>
        <v>-1</v>
      </c>
    </row>
    <row r="71" ht="14" customHeight="1" spans="1:6">
      <c r="A71" s="236">
        <f t="shared" ref="A71:A134" si="2">LEN(B71)</f>
        <v>5</v>
      </c>
      <c r="B71" s="237">
        <v>20107</v>
      </c>
      <c r="C71" s="242" t="s">
        <v>125</v>
      </c>
      <c r="D71" s="239">
        <f>SUM(D72:D78)</f>
        <v>82</v>
      </c>
      <c r="E71" s="240">
        <v>3000</v>
      </c>
      <c r="F71" s="241">
        <f>E71/D71-1</f>
        <v>35.5853658536585</v>
      </c>
    </row>
    <row r="72" ht="14" hidden="1" customHeight="1" spans="1:6">
      <c r="A72" s="236">
        <f t="shared" si="2"/>
        <v>7</v>
      </c>
      <c r="B72" s="237">
        <v>2010701</v>
      </c>
      <c r="C72" s="237" t="s">
        <v>82</v>
      </c>
      <c r="D72" s="239"/>
      <c r="E72" s="240">
        <v>0</v>
      </c>
      <c r="F72" s="241"/>
    </row>
    <row r="73" ht="14" customHeight="1" spans="1:6">
      <c r="A73" s="236">
        <f t="shared" si="2"/>
        <v>7</v>
      </c>
      <c r="B73" s="237">
        <v>2010702</v>
      </c>
      <c r="C73" s="237" t="s">
        <v>83</v>
      </c>
      <c r="D73" s="239">
        <v>82</v>
      </c>
      <c r="E73" s="240">
        <v>0</v>
      </c>
      <c r="F73" s="241">
        <f>E73/D73-1</f>
        <v>-1</v>
      </c>
    </row>
    <row r="74" ht="14" hidden="1" customHeight="1" spans="1:6">
      <c r="A74" s="236">
        <f t="shared" si="2"/>
        <v>7</v>
      </c>
      <c r="B74" s="237">
        <v>2010703</v>
      </c>
      <c r="C74" s="237" t="s">
        <v>84</v>
      </c>
      <c r="D74" s="239"/>
      <c r="E74" s="240">
        <v>0</v>
      </c>
      <c r="F74" s="241"/>
    </row>
    <row r="75" ht="14" hidden="1" customHeight="1" spans="1:6">
      <c r="A75" s="236">
        <f t="shared" si="2"/>
        <v>7</v>
      </c>
      <c r="B75" s="237">
        <v>2010709</v>
      </c>
      <c r="C75" s="237" t="s">
        <v>122</v>
      </c>
      <c r="D75" s="239"/>
      <c r="E75" s="240">
        <v>0</v>
      </c>
      <c r="F75" s="241"/>
    </row>
    <row r="76" ht="14" customHeight="1" spans="1:6">
      <c r="A76" s="236">
        <f t="shared" si="2"/>
        <v>7</v>
      </c>
      <c r="B76" s="237">
        <v>2010710</v>
      </c>
      <c r="C76" s="237" t="s">
        <v>126</v>
      </c>
      <c r="D76" s="239"/>
      <c r="E76" s="240">
        <v>3000</v>
      </c>
      <c r="F76" s="241">
        <v>1</v>
      </c>
    </row>
    <row r="77" ht="14" hidden="1" customHeight="1" spans="1:6">
      <c r="A77" s="236">
        <f t="shared" si="2"/>
        <v>7</v>
      </c>
      <c r="B77" s="237">
        <v>2010750</v>
      </c>
      <c r="C77" s="237" t="s">
        <v>91</v>
      </c>
      <c r="D77" s="239"/>
      <c r="E77" s="240">
        <v>0</v>
      </c>
      <c r="F77" s="241"/>
    </row>
    <row r="78" ht="14" hidden="1" customHeight="1" spans="1:6">
      <c r="A78" s="236">
        <f t="shared" si="2"/>
        <v>7</v>
      </c>
      <c r="B78" s="237">
        <v>2010799</v>
      </c>
      <c r="C78" s="237" t="s">
        <v>127</v>
      </c>
      <c r="D78" s="239"/>
      <c r="E78" s="240">
        <v>0</v>
      </c>
      <c r="F78" s="241"/>
    </row>
    <row r="79" ht="14" customHeight="1" spans="1:6">
      <c r="A79" s="236">
        <f t="shared" si="2"/>
        <v>5</v>
      </c>
      <c r="B79" s="237">
        <v>20108</v>
      </c>
      <c r="C79" s="242" t="s">
        <v>128</v>
      </c>
      <c r="D79" s="239">
        <f>SUM(D80:D87)</f>
        <v>768</v>
      </c>
      <c r="E79" s="240">
        <v>800.46</v>
      </c>
      <c r="F79" s="241">
        <f>E79/D79-1</f>
        <v>0.042265625</v>
      </c>
    </row>
    <row r="80" ht="14" customHeight="1" spans="1:6">
      <c r="A80" s="236">
        <f t="shared" si="2"/>
        <v>7</v>
      </c>
      <c r="B80" s="237">
        <v>2010801</v>
      </c>
      <c r="C80" s="237" t="s">
        <v>82</v>
      </c>
      <c r="D80" s="239">
        <v>718</v>
      </c>
      <c r="E80" s="240">
        <v>689.46</v>
      </c>
      <c r="F80" s="241">
        <f>E80/D80-1</f>
        <v>-0.0397493036211699</v>
      </c>
    </row>
    <row r="81" ht="14" customHeight="1" spans="1:6">
      <c r="A81" s="236">
        <f t="shared" si="2"/>
        <v>7</v>
      </c>
      <c r="B81" s="237">
        <v>2010802</v>
      </c>
      <c r="C81" s="237" t="s">
        <v>83</v>
      </c>
      <c r="D81" s="239">
        <v>50</v>
      </c>
      <c r="E81" s="240">
        <v>96</v>
      </c>
      <c r="F81" s="241">
        <f>E81/D81-1</f>
        <v>0.92</v>
      </c>
    </row>
    <row r="82" ht="14" hidden="1" customHeight="1" spans="1:6">
      <c r="A82" s="236">
        <f t="shared" si="2"/>
        <v>7</v>
      </c>
      <c r="B82" s="237">
        <v>2010803</v>
      </c>
      <c r="C82" s="237" t="s">
        <v>84</v>
      </c>
      <c r="D82" s="239"/>
      <c r="E82" s="240">
        <v>0</v>
      </c>
      <c r="F82" s="241"/>
    </row>
    <row r="83" ht="14" customHeight="1" spans="1:6">
      <c r="A83" s="236">
        <f t="shared" si="2"/>
        <v>7</v>
      </c>
      <c r="B83" s="237">
        <v>2010804</v>
      </c>
      <c r="C83" s="237" t="s">
        <v>129</v>
      </c>
      <c r="D83" s="239"/>
      <c r="E83" s="240">
        <v>15</v>
      </c>
      <c r="F83" s="241">
        <v>1</v>
      </c>
    </row>
    <row r="84" ht="14" hidden="1" customHeight="1" spans="1:6">
      <c r="A84" s="236">
        <f t="shared" si="2"/>
        <v>7</v>
      </c>
      <c r="B84" s="237">
        <v>2010805</v>
      </c>
      <c r="C84" s="237" t="s">
        <v>130</v>
      </c>
      <c r="D84" s="239"/>
      <c r="E84" s="240">
        <v>0</v>
      </c>
      <c r="F84" s="241"/>
    </row>
    <row r="85" ht="14" hidden="1" customHeight="1" spans="1:6">
      <c r="A85" s="236">
        <f t="shared" si="2"/>
        <v>7</v>
      </c>
      <c r="B85" s="237">
        <v>2010806</v>
      </c>
      <c r="C85" s="237" t="s">
        <v>122</v>
      </c>
      <c r="D85" s="239"/>
      <c r="E85" s="240">
        <v>0</v>
      </c>
      <c r="F85" s="241"/>
    </row>
    <row r="86" ht="14" hidden="1" customHeight="1" spans="1:6">
      <c r="A86" s="236">
        <f t="shared" si="2"/>
        <v>7</v>
      </c>
      <c r="B86" s="237">
        <v>2010850</v>
      </c>
      <c r="C86" s="237" t="s">
        <v>91</v>
      </c>
      <c r="D86" s="239"/>
      <c r="E86" s="240">
        <v>0</v>
      </c>
      <c r="F86" s="241"/>
    </row>
    <row r="87" ht="14" hidden="1" customHeight="1" spans="1:6">
      <c r="A87" s="236">
        <f t="shared" si="2"/>
        <v>7</v>
      </c>
      <c r="B87" s="237">
        <v>2010899</v>
      </c>
      <c r="C87" s="237" t="s">
        <v>131</v>
      </c>
      <c r="D87" s="239"/>
      <c r="E87" s="240">
        <v>0</v>
      </c>
      <c r="F87" s="241"/>
    </row>
    <row r="88" ht="14" hidden="1" customHeight="1" spans="1:6">
      <c r="A88" s="236">
        <f t="shared" si="2"/>
        <v>5</v>
      </c>
      <c r="B88" s="237">
        <v>20109</v>
      </c>
      <c r="C88" s="242" t="s">
        <v>132</v>
      </c>
      <c r="D88" s="239">
        <f>SUM(D89:D100)</f>
        <v>0</v>
      </c>
      <c r="E88" s="240">
        <v>0</v>
      </c>
      <c r="F88" s="241"/>
    </row>
    <row r="89" ht="14" hidden="1" customHeight="1" spans="1:6">
      <c r="A89" s="236">
        <f t="shared" si="2"/>
        <v>7</v>
      </c>
      <c r="B89" s="237">
        <v>2010901</v>
      </c>
      <c r="C89" s="237" t="s">
        <v>82</v>
      </c>
      <c r="D89" s="239"/>
      <c r="E89" s="240">
        <v>0</v>
      </c>
      <c r="F89" s="241"/>
    </row>
    <row r="90" ht="14" hidden="1" customHeight="1" spans="1:6">
      <c r="A90" s="236">
        <f t="shared" si="2"/>
        <v>7</v>
      </c>
      <c r="B90" s="237">
        <v>2010902</v>
      </c>
      <c r="C90" s="237" t="s">
        <v>83</v>
      </c>
      <c r="D90" s="239"/>
      <c r="E90" s="240">
        <v>0</v>
      </c>
      <c r="F90" s="241"/>
    </row>
    <row r="91" ht="14" hidden="1" customHeight="1" spans="1:6">
      <c r="A91" s="236">
        <f t="shared" si="2"/>
        <v>7</v>
      </c>
      <c r="B91" s="237">
        <v>2010903</v>
      </c>
      <c r="C91" s="237" t="s">
        <v>84</v>
      </c>
      <c r="D91" s="239"/>
      <c r="E91" s="240">
        <v>0</v>
      </c>
      <c r="F91" s="241"/>
    </row>
    <row r="92" ht="14" hidden="1" customHeight="1" spans="1:6">
      <c r="A92" s="236">
        <f t="shared" si="2"/>
        <v>7</v>
      </c>
      <c r="B92" s="237">
        <v>2010905</v>
      </c>
      <c r="C92" s="237" t="s">
        <v>133</v>
      </c>
      <c r="D92" s="239"/>
      <c r="E92" s="240">
        <v>0</v>
      </c>
      <c r="F92" s="241"/>
    </row>
    <row r="93" ht="14" hidden="1" customHeight="1" spans="1:6">
      <c r="A93" s="236">
        <f t="shared" si="2"/>
        <v>7</v>
      </c>
      <c r="B93" s="237">
        <v>2010907</v>
      </c>
      <c r="C93" s="237" t="s">
        <v>134</v>
      </c>
      <c r="D93" s="239"/>
      <c r="E93" s="240">
        <v>0</v>
      </c>
      <c r="F93" s="241"/>
    </row>
    <row r="94" ht="14" hidden="1" customHeight="1" spans="1:6">
      <c r="A94" s="236">
        <f t="shared" si="2"/>
        <v>7</v>
      </c>
      <c r="B94" s="237">
        <v>2010908</v>
      </c>
      <c r="C94" s="237" t="s">
        <v>122</v>
      </c>
      <c r="D94" s="239"/>
      <c r="E94" s="240">
        <v>0</v>
      </c>
      <c r="F94" s="241"/>
    </row>
    <row r="95" ht="14" hidden="1" customHeight="1" spans="1:6">
      <c r="A95" s="236">
        <f t="shared" si="2"/>
        <v>7</v>
      </c>
      <c r="B95" s="237">
        <v>2010909</v>
      </c>
      <c r="C95" s="237" t="s">
        <v>135</v>
      </c>
      <c r="D95" s="239"/>
      <c r="E95" s="240">
        <v>0</v>
      </c>
      <c r="F95" s="241"/>
    </row>
    <row r="96" ht="14" hidden="1" customHeight="1" spans="1:6">
      <c r="A96" s="236">
        <f t="shared" si="2"/>
        <v>7</v>
      </c>
      <c r="B96" s="237">
        <v>2010910</v>
      </c>
      <c r="C96" s="237" t="s">
        <v>136</v>
      </c>
      <c r="D96" s="239"/>
      <c r="E96" s="240">
        <v>0</v>
      </c>
      <c r="F96" s="241"/>
    </row>
    <row r="97" ht="14" hidden="1" customHeight="1" spans="1:6">
      <c r="A97" s="236">
        <f t="shared" si="2"/>
        <v>7</v>
      </c>
      <c r="B97" s="237">
        <v>2010911</v>
      </c>
      <c r="C97" s="237" t="s">
        <v>137</v>
      </c>
      <c r="D97" s="239"/>
      <c r="E97" s="240">
        <v>0</v>
      </c>
      <c r="F97" s="241"/>
    </row>
    <row r="98" ht="14" hidden="1" customHeight="1" spans="1:6">
      <c r="A98" s="236">
        <f t="shared" si="2"/>
        <v>7</v>
      </c>
      <c r="B98" s="237">
        <v>2010912</v>
      </c>
      <c r="C98" s="237" t="s">
        <v>138</v>
      </c>
      <c r="D98" s="239"/>
      <c r="E98" s="240">
        <v>0</v>
      </c>
      <c r="F98" s="241"/>
    </row>
    <row r="99" ht="14" hidden="1" customHeight="1" spans="1:6">
      <c r="A99" s="236">
        <f t="shared" si="2"/>
        <v>7</v>
      </c>
      <c r="B99" s="237">
        <v>2010950</v>
      </c>
      <c r="C99" s="237" t="s">
        <v>91</v>
      </c>
      <c r="D99" s="239"/>
      <c r="E99" s="240">
        <v>0</v>
      </c>
      <c r="F99" s="241"/>
    </row>
    <row r="100" ht="14" hidden="1" customHeight="1" spans="1:6">
      <c r="A100" s="236">
        <f t="shared" si="2"/>
        <v>7</v>
      </c>
      <c r="B100" s="237">
        <v>2010999</v>
      </c>
      <c r="C100" s="237" t="s">
        <v>139</v>
      </c>
      <c r="D100" s="239"/>
      <c r="E100" s="240">
        <v>0</v>
      </c>
      <c r="F100" s="241"/>
    </row>
    <row r="101" ht="14" customHeight="1" spans="1:6">
      <c r="A101" s="236">
        <f t="shared" si="2"/>
        <v>5</v>
      </c>
      <c r="B101" s="237">
        <v>20111</v>
      </c>
      <c r="C101" s="242" t="s">
        <v>140</v>
      </c>
      <c r="D101" s="239">
        <f>SUM(D102:D109)</f>
        <v>4372</v>
      </c>
      <c r="E101" s="240">
        <v>3698.45</v>
      </c>
      <c r="F101" s="241">
        <f>E101/D101-1</f>
        <v>-0.154059926806953</v>
      </c>
    </row>
    <row r="102" ht="14" customHeight="1" spans="1:6">
      <c r="A102" s="236">
        <f t="shared" si="2"/>
        <v>7</v>
      </c>
      <c r="B102" s="237">
        <v>2011101</v>
      </c>
      <c r="C102" s="237" t="s">
        <v>82</v>
      </c>
      <c r="D102" s="239">
        <v>2411</v>
      </c>
      <c r="E102" s="240">
        <v>2367.45</v>
      </c>
      <c r="F102" s="241">
        <f>E102/D102-1</f>
        <v>-0.0180630443799255</v>
      </c>
    </row>
    <row r="103" ht="14" customHeight="1" spans="1:6">
      <c r="A103" s="236">
        <f t="shared" si="2"/>
        <v>7</v>
      </c>
      <c r="B103" s="237">
        <v>2011102</v>
      </c>
      <c r="C103" s="237" t="s">
        <v>83</v>
      </c>
      <c r="D103" s="239">
        <v>1926</v>
      </c>
      <c r="E103" s="240">
        <v>930</v>
      </c>
      <c r="F103" s="241">
        <f>E103/D103-1</f>
        <v>-0.517133956386293</v>
      </c>
    </row>
    <row r="104" ht="14" hidden="1" customHeight="1" spans="1:6">
      <c r="A104" s="236">
        <f t="shared" si="2"/>
        <v>7</v>
      </c>
      <c r="B104" s="237">
        <v>2011103</v>
      </c>
      <c r="C104" s="237" t="s">
        <v>84</v>
      </c>
      <c r="D104" s="239"/>
      <c r="E104" s="240">
        <v>0</v>
      </c>
      <c r="F104" s="241"/>
    </row>
    <row r="105" ht="14" customHeight="1" spans="1:6">
      <c r="A105" s="236">
        <f t="shared" si="2"/>
        <v>7</v>
      </c>
      <c r="B105" s="237">
        <v>2011104</v>
      </c>
      <c r="C105" s="237" t="s">
        <v>141</v>
      </c>
      <c r="D105" s="239"/>
      <c r="E105" s="240">
        <v>401</v>
      </c>
      <c r="F105" s="241">
        <v>1</v>
      </c>
    </row>
    <row r="106" ht="14" hidden="1" customHeight="1" spans="1:6">
      <c r="A106" s="236">
        <f t="shared" si="2"/>
        <v>7</v>
      </c>
      <c r="B106" s="237">
        <v>2011105</v>
      </c>
      <c r="C106" s="237" t="s">
        <v>142</v>
      </c>
      <c r="D106" s="239"/>
      <c r="E106" s="240">
        <v>0</v>
      </c>
      <c r="F106" s="241"/>
    </row>
    <row r="107" ht="14" hidden="1" customHeight="1" spans="1:6">
      <c r="A107" s="236">
        <f t="shared" si="2"/>
        <v>7</v>
      </c>
      <c r="B107" s="237">
        <v>2011106</v>
      </c>
      <c r="C107" s="237" t="s">
        <v>143</v>
      </c>
      <c r="D107" s="239"/>
      <c r="E107" s="240">
        <v>0</v>
      </c>
      <c r="F107" s="241"/>
    </row>
    <row r="108" ht="14" hidden="1" customHeight="1" spans="1:6">
      <c r="A108" s="236">
        <f t="shared" si="2"/>
        <v>7</v>
      </c>
      <c r="B108" s="237">
        <v>2011150</v>
      </c>
      <c r="C108" s="237" t="s">
        <v>91</v>
      </c>
      <c r="D108" s="239"/>
      <c r="E108" s="240">
        <v>0</v>
      </c>
      <c r="F108" s="241"/>
    </row>
    <row r="109" ht="14" customHeight="1" spans="1:6">
      <c r="A109" s="236">
        <f t="shared" si="2"/>
        <v>7</v>
      </c>
      <c r="B109" s="237">
        <v>2011199</v>
      </c>
      <c r="C109" s="237" t="s">
        <v>144</v>
      </c>
      <c r="D109" s="239">
        <v>35</v>
      </c>
      <c r="E109" s="240">
        <v>0</v>
      </c>
      <c r="F109" s="241">
        <f>E109/D109-1</f>
        <v>-1</v>
      </c>
    </row>
    <row r="110" ht="14" customHeight="1" spans="1:6">
      <c r="A110" s="236">
        <f t="shared" si="2"/>
        <v>5</v>
      </c>
      <c r="B110" s="237">
        <v>20113</v>
      </c>
      <c r="C110" s="242" t="s">
        <v>145</v>
      </c>
      <c r="D110" s="239">
        <f>SUM(D111:D120)</f>
        <v>370</v>
      </c>
      <c r="E110" s="240">
        <v>1320.74</v>
      </c>
      <c r="F110" s="241">
        <f>E110/D110-1</f>
        <v>2.56956756756757</v>
      </c>
    </row>
    <row r="111" ht="14" customHeight="1" spans="1:6">
      <c r="A111" s="236">
        <f t="shared" si="2"/>
        <v>7</v>
      </c>
      <c r="B111" s="237">
        <v>2011301</v>
      </c>
      <c r="C111" s="237" t="s">
        <v>82</v>
      </c>
      <c r="D111" s="239">
        <v>341</v>
      </c>
      <c r="E111" s="240">
        <v>412.62</v>
      </c>
      <c r="F111" s="241">
        <f>E111/D111-1</f>
        <v>0.210029325513196</v>
      </c>
    </row>
    <row r="112" ht="14" customHeight="1" spans="1:6">
      <c r="A112" s="236">
        <f t="shared" si="2"/>
        <v>7</v>
      </c>
      <c r="B112" s="237">
        <v>2011302</v>
      </c>
      <c r="C112" s="237" t="s">
        <v>83</v>
      </c>
      <c r="D112" s="239">
        <v>29</v>
      </c>
      <c r="E112" s="240">
        <v>0</v>
      </c>
      <c r="F112" s="241">
        <f>E112/D112-1</f>
        <v>-1</v>
      </c>
    </row>
    <row r="113" ht="14" hidden="1" customHeight="1" spans="1:6">
      <c r="A113" s="236">
        <f t="shared" si="2"/>
        <v>7</v>
      </c>
      <c r="B113" s="237">
        <v>2011303</v>
      </c>
      <c r="C113" s="237" t="s">
        <v>84</v>
      </c>
      <c r="D113" s="239"/>
      <c r="E113" s="240">
        <v>0</v>
      </c>
      <c r="F113" s="241"/>
    </row>
    <row r="114" ht="14" customHeight="1" spans="1:6">
      <c r="A114" s="236">
        <f t="shared" si="2"/>
        <v>7</v>
      </c>
      <c r="B114" s="237">
        <v>2011304</v>
      </c>
      <c r="C114" s="237" t="s">
        <v>146</v>
      </c>
      <c r="D114" s="239"/>
      <c r="E114" s="240">
        <v>50</v>
      </c>
      <c r="F114" s="241">
        <v>1</v>
      </c>
    </row>
    <row r="115" ht="14" hidden="1" customHeight="1" spans="1:6">
      <c r="A115" s="236">
        <f t="shared" si="2"/>
        <v>7</v>
      </c>
      <c r="B115" s="237">
        <v>2011305</v>
      </c>
      <c r="C115" s="237" t="s">
        <v>147</v>
      </c>
      <c r="D115" s="239"/>
      <c r="E115" s="240">
        <v>0</v>
      </c>
      <c r="F115" s="241"/>
    </row>
    <row r="116" ht="14" hidden="1" customHeight="1" spans="1:6">
      <c r="A116" s="236">
        <f t="shared" si="2"/>
        <v>7</v>
      </c>
      <c r="B116" s="237">
        <v>2011306</v>
      </c>
      <c r="C116" s="237" t="s">
        <v>148</v>
      </c>
      <c r="D116" s="239"/>
      <c r="E116" s="240">
        <v>0</v>
      </c>
      <c r="F116" s="241"/>
    </row>
    <row r="117" ht="14" hidden="1" customHeight="1" spans="1:6">
      <c r="A117" s="236">
        <f t="shared" si="2"/>
        <v>7</v>
      </c>
      <c r="B117" s="237">
        <v>2011307</v>
      </c>
      <c r="C117" s="237" t="s">
        <v>149</v>
      </c>
      <c r="D117" s="239"/>
      <c r="E117" s="240">
        <v>0</v>
      </c>
      <c r="F117" s="241"/>
    </row>
    <row r="118" ht="14" hidden="1" customHeight="1" spans="1:6">
      <c r="A118" s="236">
        <f t="shared" si="2"/>
        <v>7</v>
      </c>
      <c r="B118" s="237">
        <v>2011308</v>
      </c>
      <c r="C118" s="237" t="s">
        <v>150</v>
      </c>
      <c r="D118" s="239"/>
      <c r="E118" s="240">
        <v>0</v>
      </c>
      <c r="F118" s="241"/>
    </row>
    <row r="119" ht="14" hidden="1" customHeight="1" spans="1:6">
      <c r="A119" s="236">
        <f t="shared" si="2"/>
        <v>7</v>
      </c>
      <c r="B119" s="237">
        <v>2011350</v>
      </c>
      <c r="C119" s="237" t="s">
        <v>91</v>
      </c>
      <c r="D119" s="239"/>
      <c r="E119" s="240">
        <v>0</v>
      </c>
      <c r="F119" s="241"/>
    </row>
    <row r="120" ht="14" customHeight="1" spans="1:6">
      <c r="A120" s="236">
        <f t="shared" si="2"/>
        <v>7</v>
      </c>
      <c r="B120" s="237">
        <v>2011399</v>
      </c>
      <c r="C120" s="237" t="s">
        <v>151</v>
      </c>
      <c r="D120" s="239"/>
      <c r="E120" s="240">
        <v>858.12</v>
      </c>
      <c r="F120" s="241">
        <v>1</v>
      </c>
    </row>
    <row r="121" ht="14" customHeight="1" spans="1:6">
      <c r="A121" s="236">
        <f t="shared" si="2"/>
        <v>5</v>
      </c>
      <c r="B121" s="237">
        <v>20114</v>
      </c>
      <c r="C121" s="242" t="s">
        <v>152</v>
      </c>
      <c r="D121" s="239">
        <f>SUM(D122:D132)</f>
        <v>10</v>
      </c>
      <c r="E121" s="240">
        <v>0</v>
      </c>
      <c r="F121" s="241">
        <f>E121/D121-1</f>
        <v>-1</v>
      </c>
    </row>
    <row r="122" ht="14" hidden="1" customHeight="1" spans="1:6">
      <c r="A122" s="236">
        <f t="shared" si="2"/>
        <v>7</v>
      </c>
      <c r="B122" s="237">
        <v>2011401</v>
      </c>
      <c r="C122" s="237" t="s">
        <v>82</v>
      </c>
      <c r="D122" s="239"/>
      <c r="E122" s="240">
        <v>0</v>
      </c>
      <c r="F122" s="241"/>
    </row>
    <row r="123" ht="14" hidden="1" customHeight="1" spans="1:6">
      <c r="A123" s="236">
        <f t="shared" si="2"/>
        <v>7</v>
      </c>
      <c r="B123" s="237">
        <v>2011402</v>
      </c>
      <c r="C123" s="237" t="s">
        <v>83</v>
      </c>
      <c r="D123" s="239"/>
      <c r="E123" s="240">
        <v>0</v>
      </c>
      <c r="F123" s="241"/>
    </row>
    <row r="124" ht="14" hidden="1" customHeight="1" spans="1:6">
      <c r="A124" s="236">
        <f t="shared" si="2"/>
        <v>7</v>
      </c>
      <c r="B124" s="237">
        <v>2011403</v>
      </c>
      <c r="C124" s="237" t="s">
        <v>84</v>
      </c>
      <c r="D124" s="239"/>
      <c r="E124" s="240">
        <v>0</v>
      </c>
      <c r="F124" s="241"/>
    </row>
    <row r="125" ht="14" hidden="1" customHeight="1" spans="1:6">
      <c r="A125" s="236">
        <f t="shared" si="2"/>
        <v>7</v>
      </c>
      <c r="B125" s="237">
        <v>2011404</v>
      </c>
      <c r="C125" s="237" t="s">
        <v>153</v>
      </c>
      <c r="D125" s="239"/>
      <c r="E125" s="240">
        <v>0</v>
      </c>
      <c r="F125" s="241"/>
    </row>
    <row r="126" ht="14" hidden="1" customHeight="1" spans="1:6">
      <c r="A126" s="236">
        <f t="shared" si="2"/>
        <v>7</v>
      </c>
      <c r="B126" s="237">
        <v>2011405</v>
      </c>
      <c r="C126" s="237" t="s">
        <v>154</v>
      </c>
      <c r="D126" s="239"/>
      <c r="E126" s="240">
        <v>0</v>
      </c>
      <c r="F126" s="241"/>
    </row>
    <row r="127" ht="14" hidden="1" customHeight="1" spans="1:6">
      <c r="A127" s="236">
        <f t="shared" si="2"/>
        <v>7</v>
      </c>
      <c r="B127" s="237">
        <v>2011408</v>
      </c>
      <c r="C127" s="237" t="s">
        <v>155</v>
      </c>
      <c r="D127" s="239"/>
      <c r="E127" s="240">
        <v>0</v>
      </c>
      <c r="F127" s="241"/>
    </row>
    <row r="128" ht="14" hidden="1" customHeight="1" spans="1:6">
      <c r="A128" s="236">
        <f t="shared" si="2"/>
        <v>7</v>
      </c>
      <c r="B128" s="237">
        <v>2011409</v>
      </c>
      <c r="C128" s="237" t="s">
        <v>156</v>
      </c>
      <c r="D128" s="239"/>
      <c r="E128" s="240">
        <v>0</v>
      </c>
      <c r="F128" s="241"/>
    </row>
    <row r="129" ht="14" hidden="1" customHeight="1" spans="1:6">
      <c r="A129" s="236">
        <f t="shared" si="2"/>
        <v>7</v>
      </c>
      <c r="B129" s="237">
        <v>2011410</v>
      </c>
      <c r="C129" s="237" t="s">
        <v>157</v>
      </c>
      <c r="D129" s="239"/>
      <c r="E129" s="240">
        <v>0</v>
      </c>
      <c r="F129" s="241"/>
    </row>
    <row r="130" ht="14" hidden="1" customHeight="1" spans="1:6">
      <c r="A130" s="236">
        <f t="shared" si="2"/>
        <v>7</v>
      </c>
      <c r="B130" s="237">
        <v>2011411</v>
      </c>
      <c r="C130" s="237" t="s">
        <v>158</v>
      </c>
      <c r="D130" s="239"/>
      <c r="E130" s="240">
        <v>0</v>
      </c>
      <c r="F130" s="241"/>
    </row>
    <row r="131" ht="14" hidden="1" customHeight="1" spans="1:6">
      <c r="A131" s="236">
        <f t="shared" si="2"/>
        <v>7</v>
      </c>
      <c r="B131" s="237">
        <v>2011450</v>
      </c>
      <c r="C131" s="237" t="s">
        <v>91</v>
      </c>
      <c r="D131" s="239"/>
      <c r="E131" s="240">
        <v>0</v>
      </c>
      <c r="F131" s="241"/>
    </row>
    <row r="132" ht="14" customHeight="1" spans="1:6">
      <c r="A132" s="236">
        <f t="shared" si="2"/>
        <v>7</v>
      </c>
      <c r="B132" s="237">
        <v>2011499</v>
      </c>
      <c r="C132" s="237" t="s">
        <v>159</v>
      </c>
      <c r="D132" s="239">
        <v>10</v>
      </c>
      <c r="E132" s="240">
        <v>0</v>
      </c>
      <c r="F132" s="241">
        <f>E132/D132-1</f>
        <v>-1</v>
      </c>
    </row>
    <row r="133" ht="14" hidden="1" customHeight="1" spans="1:6">
      <c r="A133" s="236">
        <f t="shared" si="2"/>
        <v>5</v>
      </c>
      <c r="B133" s="237">
        <v>20123</v>
      </c>
      <c r="C133" s="242" t="s">
        <v>160</v>
      </c>
      <c r="D133" s="239">
        <f>SUM(D134:D139)</f>
        <v>0</v>
      </c>
      <c r="E133" s="240">
        <v>0</v>
      </c>
      <c r="F133" s="241"/>
    </row>
    <row r="134" ht="14" hidden="1" customHeight="1" spans="1:6">
      <c r="A134" s="236">
        <f t="shared" si="2"/>
        <v>7</v>
      </c>
      <c r="B134" s="237">
        <v>2012301</v>
      </c>
      <c r="C134" s="237" t="s">
        <v>82</v>
      </c>
      <c r="D134" s="239"/>
      <c r="E134" s="240">
        <v>0</v>
      </c>
      <c r="F134" s="241"/>
    </row>
    <row r="135" ht="14" hidden="1" customHeight="1" spans="1:6">
      <c r="A135" s="236">
        <f t="shared" ref="A135:A198" si="3">LEN(B135)</f>
        <v>7</v>
      </c>
      <c r="B135" s="237">
        <v>2012302</v>
      </c>
      <c r="C135" s="237" t="s">
        <v>83</v>
      </c>
      <c r="D135" s="239"/>
      <c r="E135" s="240">
        <v>0</v>
      </c>
      <c r="F135" s="241"/>
    </row>
    <row r="136" ht="14" hidden="1" customHeight="1" spans="1:6">
      <c r="A136" s="236">
        <f t="shared" si="3"/>
        <v>7</v>
      </c>
      <c r="B136" s="237">
        <v>2012303</v>
      </c>
      <c r="C136" s="237" t="s">
        <v>84</v>
      </c>
      <c r="D136" s="239"/>
      <c r="E136" s="240">
        <v>0</v>
      </c>
      <c r="F136" s="241"/>
    </row>
    <row r="137" ht="14" hidden="1" customHeight="1" spans="1:6">
      <c r="A137" s="236">
        <f t="shared" si="3"/>
        <v>7</v>
      </c>
      <c r="B137" s="237">
        <v>2012304</v>
      </c>
      <c r="C137" s="237" t="s">
        <v>161</v>
      </c>
      <c r="D137" s="239"/>
      <c r="E137" s="240">
        <v>0</v>
      </c>
      <c r="F137" s="241"/>
    </row>
    <row r="138" ht="14" hidden="1" customHeight="1" spans="1:6">
      <c r="A138" s="236">
        <f t="shared" si="3"/>
        <v>7</v>
      </c>
      <c r="B138" s="237">
        <v>2012350</v>
      </c>
      <c r="C138" s="237" t="s">
        <v>91</v>
      </c>
      <c r="D138" s="239"/>
      <c r="E138" s="240">
        <v>0</v>
      </c>
      <c r="F138" s="241"/>
    </row>
    <row r="139" ht="14" hidden="1" customHeight="1" spans="1:6">
      <c r="A139" s="236">
        <f t="shared" si="3"/>
        <v>7</v>
      </c>
      <c r="B139" s="237">
        <v>2012399</v>
      </c>
      <c r="C139" s="237" t="s">
        <v>162</v>
      </c>
      <c r="D139" s="239"/>
      <c r="E139" s="240">
        <v>0</v>
      </c>
      <c r="F139" s="241"/>
    </row>
    <row r="140" ht="14" hidden="1" customHeight="1" spans="1:6">
      <c r="A140" s="236">
        <f t="shared" si="3"/>
        <v>5</v>
      </c>
      <c r="B140" s="237">
        <v>20125</v>
      </c>
      <c r="C140" s="242" t="s">
        <v>163</v>
      </c>
      <c r="D140" s="239">
        <f>SUM(D141:D147)</f>
        <v>0</v>
      </c>
      <c r="E140" s="240">
        <v>0</v>
      </c>
      <c r="F140" s="241"/>
    </row>
    <row r="141" ht="14" hidden="1" customHeight="1" spans="1:6">
      <c r="A141" s="236">
        <f t="shared" si="3"/>
        <v>7</v>
      </c>
      <c r="B141" s="237">
        <v>2012501</v>
      </c>
      <c r="C141" s="237" t="s">
        <v>82</v>
      </c>
      <c r="D141" s="239"/>
      <c r="E141" s="240">
        <v>0</v>
      </c>
      <c r="F141" s="241"/>
    </row>
    <row r="142" ht="14" hidden="1" customHeight="1" spans="1:6">
      <c r="A142" s="236">
        <f t="shared" si="3"/>
        <v>7</v>
      </c>
      <c r="B142" s="237">
        <v>2012502</v>
      </c>
      <c r="C142" s="237" t="s">
        <v>83</v>
      </c>
      <c r="D142" s="239"/>
      <c r="E142" s="240">
        <v>0</v>
      </c>
      <c r="F142" s="241"/>
    </row>
    <row r="143" ht="14" hidden="1" customHeight="1" spans="1:6">
      <c r="A143" s="236">
        <f t="shared" si="3"/>
        <v>7</v>
      </c>
      <c r="B143" s="237">
        <v>2012503</v>
      </c>
      <c r="C143" s="237" t="s">
        <v>84</v>
      </c>
      <c r="D143" s="239"/>
      <c r="E143" s="240">
        <v>0</v>
      </c>
      <c r="F143" s="241"/>
    </row>
    <row r="144" ht="14" hidden="1" customHeight="1" spans="1:6">
      <c r="A144" s="236">
        <f t="shared" si="3"/>
        <v>7</v>
      </c>
      <c r="B144" s="237">
        <v>2012504</v>
      </c>
      <c r="C144" s="237" t="s">
        <v>164</v>
      </c>
      <c r="D144" s="239"/>
      <c r="E144" s="240">
        <v>0</v>
      </c>
      <c r="F144" s="241"/>
    </row>
    <row r="145" ht="14" hidden="1" customHeight="1" spans="1:6">
      <c r="A145" s="236">
        <f t="shared" si="3"/>
        <v>7</v>
      </c>
      <c r="B145" s="237">
        <v>2012505</v>
      </c>
      <c r="C145" s="237" t="s">
        <v>165</v>
      </c>
      <c r="D145" s="239"/>
      <c r="E145" s="240">
        <v>0</v>
      </c>
      <c r="F145" s="241"/>
    </row>
    <row r="146" ht="14" hidden="1" customHeight="1" spans="1:6">
      <c r="A146" s="236">
        <f t="shared" si="3"/>
        <v>7</v>
      </c>
      <c r="B146" s="237">
        <v>2012550</v>
      </c>
      <c r="C146" s="237" t="s">
        <v>91</v>
      </c>
      <c r="D146" s="239"/>
      <c r="E146" s="240">
        <v>0</v>
      </c>
      <c r="F146" s="241"/>
    </row>
    <row r="147" ht="14" hidden="1" customHeight="1" spans="1:6">
      <c r="A147" s="236">
        <f t="shared" si="3"/>
        <v>7</v>
      </c>
      <c r="B147" s="237">
        <v>2012599</v>
      </c>
      <c r="C147" s="237" t="s">
        <v>166</v>
      </c>
      <c r="D147" s="239"/>
      <c r="E147" s="240">
        <v>0</v>
      </c>
      <c r="F147" s="241"/>
    </row>
    <row r="148" ht="14" customHeight="1" spans="1:6">
      <c r="A148" s="236">
        <f t="shared" si="3"/>
        <v>5</v>
      </c>
      <c r="B148" s="237">
        <v>20126</v>
      </c>
      <c r="C148" s="242" t="s">
        <v>167</v>
      </c>
      <c r="D148" s="239">
        <f>SUM(D149:D153)</f>
        <v>181</v>
      </c>
      <c r="E148" s="240">
        <v>128.65</v>
      </c>
      <c r="F148" s="241">
        <f>E148/D148-1</f>
        <v>-0.289226519337017</v>
      </c>
    </row>
    <row r="149" ht="14" customHeight="1" spans="1:6">
      <c r="A149" s="236">
        <f t="shared" si="3"/>
        <v>7</v>
      </c>
      <c r="B149" s="237">
        <v>2012601</v>
      </c>
      <c r="C149" s="237" t="s">
        <v>82</v>
      </c>
      <c r="D149" s="239">
        <v>137</v>
      </c>
      <c r="E149" s="240">
        <v>128.65</v>
      </c>
      <c r="F149" s="241">
        <f>E149/D149-1</f>
        <v>-0.060948905109489</v>
      </c>
    </row>
    <row r="150" ht="14" customHeight="1" spans="1:6">
      <c r="A150" s="236">
        <f t="shared" si="3"/>
        <v>7</v>
      </c>
      <c r="B150" s="237">
        <v>2012602</v>
      </c>
      <c r="C150" s="237" t="s">
        <v>83</v>
      </c>
      <c r="D150" s="239">
        <v>9</v>
      </c>
      <c r="E150" s="240">
        <v>0</v>
      </c>
      <c r="F150" s="241">
        <f>E150/D150-1</f>
        <v>-1</v>
      </c>
    </row>
    <row r="151" ht="14" hidden="1" customHeight="1" spans="1:6">
      <c r="A151" s="236">
        <f t="shared" si="3"/>
        <v>7</v>
      </c>
      <c r="B151" s="237">
        <v>2012603</v>
      </c>
      <c r="C151" s="237" t="s">
        <v>84</v>
      </c>
      <c r="D151" s="239"/>
      <c r="E151" s="240">
        <v>0</v>
      </c>
      <c r="F151" s="241"/>
    </row>
    <row r="152" ht="14" customHeight="1" spans="1:6">
      <c r="A152" s="236">
        <f t="shared" si="3"/>
        <v>7</v>
      </c>
      <c r="B152" s="237">
        <v>2012604</v>
      </c>
      <c r="C152" s="237" t="s">
        <v>168</v>
      </c>
      <c r="D152" s="239">
        <v>35</v>
      </c>
      <c r="E152" s="240">
        <v>0</v>
      </c>
      <c r="F152" s="241">
        <f>E152/D152-1</f>
        <v>-1</v>
      </c>
    </row>
    <row r="153" ht="14" hidden="1" customHeight="1" spans="1:6">
      <c r="A153" s="236">
        <f t="shared" si="3"/>
        <v>7</v>
      </c>
      <c r="B153" s="237">
        <v>2012699</v>
      </c>
      <c r="C153" s="237" t="s">
        <v>169</v>
      </c>
      <c r="D153" s="239"/>
      <c r="E153" s="240">
        <v>0</v>
      </c>
      <c r="F153" s="241"/>
    </row>
    <row r="154" ht="14" customHeight="1" spans="1:6">
      <c r="A154" s="236">
        <f t="shared" si="3"/>
        <v>5</v>
      </c>
      <c r="B154" s="237">
        <v>20128</v>
      </c>
      <c r="C154" s="242" t="s">
        <v>170</v>
      </c>
      <c r="D154" s="239">
        <f>SUM(D155:D160)</f>
        <v>105</v>
      </c>
      <c r="E154" s="240">
        <v>103.45</v>
      </c>
      <c r="F154" s="241">
        <f>E154/D154-1</f>
        <v>-0.0147619047619048</v>
      </c>
    </row>
    <row r="155" ht="14" customHeight="1" spans="1:6">
      <c r="A155" s="236">
        <f t="shared" si="3"/>
        <v>7</v>
      </c>
      <c r="B155" s="237">
        <v>2012801</v>
      </c>
      <c r="C155" s="237" t="s">
        <v>82</v>
      </c>
      <c r="D155" s="239">
        <v>103</v>
      </c>
      <c r="E155" s="240">
        <v>103.45</v>
      </c>
      <c r="F155" s="241">
        <f>E155/D155-1</f>
        <v>0.00436893203883493</v>
      </c>
    </row>
    <row r="156" ht="14" customHeight="1" spans="1:6">
      <c r="A156" s="236">
        <f t="shared" si="3"/>
        <v>7</v>
      </c>
      <c r="B156" s="237">
        <v>2012802</v>
      </c>
      <c r="C156" s="237" t="s">
        <v>83</v>
      </c>
      <c r="D156" s="239">
        <v>2</v>
      </c>
      <c r="E156" s="240">
        <v>0</v>
      </c>
      <c r="F156" s="241">
        <f>E156/D156-1</f>
        <v>-1</v>
      </c>
    </row>
    <row r="157" ht="14" hidden="1" customHeight="1" spans="1:6">
      <c r="A157" s="236">
        <f t="shared" si="3"/>
        <v>7</v>
      </c>
      <c r="B157" s="237">
        <v>2012803</v>
      </c>
      <c r="C157" s="237" t="s">
        <v>84</v>
      </c>
      <c r="D157" s="239"/>
      <c r="E157" s="240">
        <v>0</v>
      </c>
      <c r="F157" s="241"/>
    </row>
    <row r="158" ht="14" hidden="1" customHeight="1" spans="1:6">
      <c r="A158" s="236">
        <f t="shared" si="3"/>
        <v>7</v>
      </c>
      <c r="B158" s="237">
        <v>2012804</v>
      </c>
      <c r="C158" s="237" t="s">
        <v>96</v>
      </c>
      <c r="D158" s="239"/>
      <c r="E158" s="240">
        <v>0</v>
      </c>
      <c r="F158" s="241"/>
    </row>
    <row r="159" ht="14" hidden="1" customHeight="1" spans="1:6">
      <c r="A159" s="236">
        <f t="shared" si="3"/>
        <v>7</v>
      </c>
      <c r="B159" s="237">
        <v>2012850</v>
      </c>
      <c r="C159" s="237" t="s">
        <v>91</v>
      </c>
      <c r="D159" s="239"/>
      <c r="E159" s="240">
        <v>0</v>
      </c>
      <c r="F159" s="241"/>
    </row>
    <row r="160" ht="14" hidden="1" customHeight="1" spans="1:6">
      <c r="A160" s="236">
        <f t="shared" si="3"/>
        <v>7</v>
      </c>
      <c r="B160" s="237">
        <v>2012899</v>
      </c>
      <c r="C160" s="237" t="s">
        <v>171</v>
      </c>
      <c r="D160" s="239"/>
      <c r="E160" s="240">
        <v>0</v>
      </c>
      <c r="F160" s="241"/>
    </row>
    <row r="161" ht="14" customHeight="1" spans="1:6">
      <c r="A161" s="236">
        <f t="shared" si="3"/>
        <v>5</v>
      </c>
      <c r="B161" s="237">
        <v>20129</v>
      </c>
      <c r="C161" s="242" t="s">
        <v>172</v>
      </c>
      <c r="D161" s="239">
        <f>SUM(D162:D167)</f>
        <v>677</v>
      </c>
      <c r="E161" s="240">
        <v>450.83</v>
      </c>
      <c r="F161" s="241">
        <f>E161/D161-1</f>
        <v>-0.334076809453471</v>
      </c>
    </row>
    <row r="162" ht="14" customHeight="1" spans="1:6">
      <c r="A162" s="236">
        <f t="shared" si="3"/>
        <v>7</v>
      </c>
      <c r="B162" s="237">
        <v>2012901</v>
      </c>
      <c r="C162" s="237" t="s">
        <v>82</v>
      </c>
      <c r="D162" s="239">
        <v>375</v>
      </c>
      <c r="E162" s="240">
        <v>403.23</v>
      </c>
      <c r="F162" s="241">
        <f>E162/D162-1</f>
        <v>0.07528</v>
      </c>
    </row>
    <row r="163" ht="14" hidden="1" customHeight="1" spans="1:6">
      <c r="A163" s="236">
        <f t="shared" si="3"/>
        <v>7</v>
      </c>
      <c r="B163" s="237">
        <v>2012902</v>
      </c>
      <c r="C163" s="237" t="s">
        <v>83</v>
      </c>
      <c r="D163" s="239">
        <v>2</v>
      </c>
      <c r="E163" s="240">
        <v>2</v>
      </c>
      <c r="F163" s="241">
        <v>0</v>
      </c>
    </row>
    <row r="164" ht="14" hidden="1" customHeight="1" spans="1:6">
      <c r="A164" s="236">
        <f t="shared" si="3"/>
        <v>7</v>
      </c>
      <c r="B164" s="237">
        <v>2012903</v>
      </c>
      <c r="C164" s="237" t="s">
        <v>84</v>
      </c>
      <c r="D164" s="239"/>
      <c r="E164" s="240">
        <v>0</v>
      </c>
      <c r="F164" s="241"/>
    </row>
    <row r="165" ht="14" customHeight="1" spans="1:6">
      <c r="A165" s="236">
        <f t="shared" si="3"/>
        <v>7</v>
      </c>
      <c r="B165" s="237">
        <v>2012906</v>
      </c>
      <c r="C165" s="237" t="s">
        <v>173</v>
      </c>
      <c r="D165" s="239">
        <v>300</v>
      </c>
      <c r="E165" s="240">
        <v>0</v>
      </c>
      <c r="F165" s="241">
        <f>E165/D165-1</f>
        <v>-1</v>
      </c>
    </row>
    <row r="166" ht="14" hidden="1" customHeight="1" spans="1:6">
      <c r="A166" s="236">
        <f t="shared" si="3"/>
        <v>7</v>
      </c>
      <c r="B166" s="237">
        <v>2012950</v>
      </c>
      <c r="C166" s="237" t="s">
        <v>91</v>
      </c>
      <c r="D166" s="239"/>
      <c r="E166" s="240">
        <v>0</v>
      </c>
      <c r="F166" s="241"/>
    </row>
    <row r="167" ht="14" customHeight="1" spans="1:6">
      <c r="A167" s="236">
        <f t="shared" si="3"/>
        <v>7</v>
      </c>
      <c r="B167" s="237">
        <v>2012999</v>
      </c>
      <c r="C167" s="237" t="s">
        <v>174</v>
      </c>
      <c r="D167" s="239"/>
      <c r="E167" s="240">
        <v>45.6</v>
      </c>
      <c r="F167" s="241">
        <v>1</v>
      </c>
    </row>
    <row r="168" ht="14" customHeight="1" spans="1:6">
      <c r="A168" s="236">
        <f t="shared" si="3"/>
        <v>5</v>
      </c>
      <c r="B168" s="237">
        <v>20131</v>
      </c>
      <c r="C168" s="242" t="s">
        <v>175</v>
      </c>
      <c r="D168" s="239">
        <f>SUM(D169:D174)</f>
        <v>2198</v>
      </c>
      <c r="E168" s="240">
        <v>1865.2</v>
      </c>
      <c r="F168" s="241">
        <f t="shared" ref="F168:F173" si="4">E168/D168-1</f>
        <v>-0.151410373066424</v>
      </c>
    </row>
    <row r="169" ht="14" customHeight="1" spans="1:6">
      <c r="A169" s="236">
        <f t="shared" si="3"/>
        <v>7</v>
      </c>
      <c r="B169" s="237">
        <v>2013101</v>
      </c>
      <c r="C169" s="237" t="s">
        <v>82</v>
      </c>
      <c r="D169" s="239">
        <v>1552</v>
      </c>
      <c r="E169" s="240">
        <v>1358.5</v>
      </c>
      <c r="F169" s="241">
        <f t="shared" si="4"/>
        <v>-0.124677835051546</v>
      </c>
    </row>
    <row r="170" ht="14" customHeight="1" spans="1:6">
      <c r="A170" s="236">
        <f t="shared" si="3"/>
        <v>7</v>
      </c>
      <c r="B170" s="237">
        <v>2013102</v>
      </c>
      <c r="C170" s="237" t="s">
        <v>83</v>
      </c>
      <c r="D170" s="239">
        <v>622</v>
      </c>
      <c r="E170" s="240">
        <v>86</v>
      </c>
      <c r="F170" s="241">
        <f t="shared" si="4"/>
        <v>-0.861736334405145</v>
      </c>
    </row>
    <row r="171" ht="14" hidden="1" customHeight="1" spans="1:6">
      <c r="A171" s="236">
        <f t="shared" si="3"/>
        <v>7</v>
      </c>
      <c r="B171" s="237">
        <v>2013103</v>
      </c>
      <c r="C171" s="237" t="s">
        <v>84</v>
      </c>
      <c r="D171" s="239"/>
      <c r="E171" s="240">
        <v>0</v>
      </c>
      <c r="F171" s="241"/>
    </row>
    <row r="172" ht="14" customHeight="1" spans="1:6">
      <c r="A172" s="236">
        <f t="shared" si="3"/>
        <v>7</v>
      </c>
      <c r="B172" s="237">
        <v>2013105</v>
      </c>
      <c r="C172" s="237" t="s">
        <v>176</v>
      </c>
      <c r="D172" s="239"/>
      <c r="E172" s="240">
        <v>330</v>
      </c>
      <c r="F172" s="241">
        <v>1</v>
      </c>
    </row>
    <row r="173" ht="14" customHeight="1" spans="1:6">
      <c r="A173" s="236">
        <f t="shared" si="3"/>
        <v>7</v>
      </c>
      <c r="B173" s="237">
        <v>2013150</v>
      </c>
      <c r="C173" s="237" t="s">
        <v>91</v>
      </c>
      <c r="D173" s="239"/>
      <c r="E173" s="240">
        <v>90.7</v>
      </c>
      <c r="F173" s="241">
        <v>1</v>
      </c>
    </row>
    <row r="174" ht="14" customHeight="1" spans="1:6">
      <c r="A174" s="236">
        <f t="shared" si="3"/>
        <v>7</v>
      </c>
      <c r="B174" s="237">
        <v>2013199</v>
      </c>
      <c r="C174" s="237" t="s">
        <v>177</v>
      </c>
      <c r="D174" s="239">
        <v>24</v>
      </c>
      <c r="E174" s="240">
        <v>0</v>
      </c>
      <c r="F174" s="241">
        <f>E174/D174-1</f>
        <v>-1</v>
      </c>
    </row>
    <row r="175" ht="14" customHeight="1" spans="1:6">
      <c r="A175" s="236">
        <f t="shared" si="3"/>
        <v>5</v>
      </c>
      <c r="B175" s="237">
        <v>20132</v>
      </c>
      <c r="C175" s="242" t="s">
        <v>178</v>
      </c>
      <c r="D175" s="239">
        <f>SUM(D176:D181)</f>
        <v>1343</v>
      </c>
      <c r="E175" s="240">
        <v>838.52</v>
      </c>
      <c r="F175" s="241">
        <f>E175/D175-1</f>
        <v>-0.375636634400596</v>
      </c>
    </row>
    <row r="176" ht="14" customHeight="1" spans="1:6">
      <c r="A176" s="236">
        <f t="shared" si="3"/>
        <v>7</v>
      </c>
      <c r="B176" s="237">
        <v>2013201</v>
      </c>
      <c r="C176" s="237" t="s">
        <v>82</v>
      </c>
      <c r="D176" s="239">
        <v>657</v>
      </c>
      <c r="E176" s="240">
        <v>692.92</v>
      </c>
      <c r="F176" s="241">
        <f>E176/D176-1</f>
        <v>0.0546727549467274</v>
      </c>
    </row>
    <row r="177" ht="14" customHeight="1" spans="1:6">
      <c r="A177" s="236">
        <f t="shared" si="3"/>
        <v>7</v>
      </c>
      <c r="B177" s="237">
        <v>2013202</v>
      </c>
      <c r="C177" s="237" t="s">
        <v>83</v>
      </c>
      <c r="D177" s="239">
        <v>349</v>
      </c>
      <c r="E177" s="240">
        <v>145.6</v>
      </c>
      <c r="F177" s="241">
        <f>E177/D177-1</f>
        <v>-0.582808022922636</v>
      </c>
    </row>
    <row r="178" ht="14" hidden="1" customHeight="1" spans="1:6">
      <c r="A178" s="236">
        <f t="shared" si="3"/>
        <v>7</v>
      </c>
      <c r="B178" s="237">
        <v>2013203</v>
      </c>
      <c r="C178" s="237" t="s">
        <v>84</v>
      </c>
      <c r="D178" s="239"/>
      <c r="E178" s="240">
        <v>0</v>
      </c>
      <c r="F178" s="241"/>
    </row>
    <row r="179" ht="14" hidden="1" customHeight="1" spans="1:6">
      <c r="A179" s="236">
        <f t="shared" si="3"/>
        <v>7</v>
      </c>
      <c r="B179" s="237">
        <v>2013204</v>
      </c>
      <c r="C179" s="237" t="s">
        <v>179</v>
      </c>
      <c r="D179" s="239"/>
      <c r="E179" s="240">
        <v>0</v>
      </c>
      <c r="F179" s="241"/>
    </row>
    <row r="180" ht="14" hidden="1" customHeight="1" spans="1:6">
      <c r="A180" s="236">
        <f t="shared" si="3"/>
        <v>7</v>
      </c>
      <c r="B180" s="237">
        <v>2013250</v>
      </c>
      <c r="C180" s="237" t="s">
        <v>91</v>
      </c>
      <c r="D180" s="239"/>
      <c r="E180" s="240">
        <v>0</v>
      </c>
      <c r="F180" s="241"/>
    </row>
    <row r="181" ht="14" customHeight="1" spans="1:6">
      <c r="A181" s="236">
        <f t="shared" si="3"/>
        <v>7</v>
      </c>
      <c r="B181" s="237">
        <v>2013299</v>
      </c>
      <c r="C181" s="237" t="s">
        <v>180</v>
      </c>
      <c r="D181" s="239">
        <v>337</v>
      </c>
      <c r="E181" s="240">
        <v>0</v>
      </c>
      <c r="F181" s="241">
        <f>E181/D181-1</f>
        <v>-1</v>
      </c>
    </row>
    <row r="182" ht="14" customHeight="1" spans="1:6">
      <c r="A182" s="236">
        <f t="shared" si="3"/>
        <v>5</v>
      </c>
      <c r="B182" s="237">
        <v>20133</v>
      </c>
      <c r="C182" s="242" t="s">
        <v>181</v>
      </c>
      <c r="D182" s="239">
        <f>SUM(D183:D188)</f>
        <v>594</v>
      </c>
      <c r="E182" s="240">
        <v>280.28</v>
      </c>
      <c r="F182" s="241">
        <f>E182/D182-1</f>
        <v>-0.528148148148148</v>
      </c>
    </row>
    <row r="183" ht="14" customHeight="1" spans="1:6">
      <c r="A183" s="236">
        <f t="shared" si="3"/>
        <v>7</v>
      </c>
      <c r="B183" s="237">
        <v>2013301</v>
      </c>
      <c r="C183" s="237" t="s">
        <v>82</v>
      </c>
      <c r="D183" s="239">
        <v>244</v>
      </c>
      <c r="E183" s="240">
        <v>240.28</v>
      </c>
      <c r="F183" s="241">
        <f>E183/D183-1</f>
        <v>-0.0152459016393443</v>
      </c>
    </row>
    <row r="184" ht="14" customHeight="1" spans="1:6">
      <c r="A184" s="236">
        <f t="shared" si="3"/>
        <v>7</v>
      </c>
      <c r="B184" s="237">
        <v>2013302</v>
      </c>
      <c r="C184" s="237" t="s">
        <v>83</v>
      </c>
      <c r="D184" s="239">
        <v>350</v>
      </c>
      <c r="E184" s="240">
        <v>0</v>
      </c>
      <c r="F184" s="241">
        <f>E184/D184-1</f>
        <v>-1</v>
      </c>
    </row>
    <row r="185" ht="14" hidden="1" customHeight="1" spans="1:6">
      <c r="A185" s="236">
        <f t="shared" si="3"/>
        <v>7</v>
      </c>
      <c r="B185" s="237">
        <v>2013303</v>
      </c>
      <c r="C185" s="237" t="s">
        <v>84</v>
      </c>
      <c r="D185" s="239"/>
      <c r="E185" s="240">
        <v>0</v>
      </c>
      <c r="F185" s="241"/>
    </row>
    <row r="186" ht="14" customHeight="1" spans="1:6">
      <c r="A186" s="236">
        <f t="shared" si="3"/>
        <v>7</v>
      </c>
      <c r="B186" s="237">
        <v>2013304</v>
      </c>
      <c r="C186" s="237" t="s">
        <v>182</v>
      </c>
      <c r="D186" s="239"/>
      <c r="E186" s="240">
        <v>10</v>
      </c>
      <c r="F186" s="241">
        <v>1</v>
      </c>
    </row>
    <row r="187" ht="14" customHeight="1" spans="1:6">
      <c r="A187" s="236">
        <f t="shared" si="3"/>
        <v>7</v>
      </c>
      <c r="B187" s="237">
        <v>2013350</v>
      </c>
      <c r="C187" s="237" t="s">
        <v>91</v>
      </c>
      <c r="D187" s="239"/>
      <c r="E187" s="240">
        <v>30</v>
      </c>
      <c r="F187" s="241">
        <v>1</v>
      </c>
    </row>
    <row r="188" ht="14" hidden="1" customHeight="1" spans="1:6">
      <c r="A188" s="236">
        <f t="shared" si="3"/>
        <v>7</v>
      </c>
      <c r="B188" s="237">
        <v>2013399</v>
      </c>
      <c r="C188" s="237" t="s">
        <v>183</v>
      </c>
      <c r="D188" s="239"/>
      <c r="E188" s="240">
        <v>0</v>
      </c>
      <c r="F188" s="241"/>
    </row>
    <row r="189" ht="14" customHeight="1" spans="1:6">
      <c r="A189" s="236">
        <f t="shared" si="3"/>
        <v>5</v>
      </c>
      <c r="B189" s="237">
        <v>20134</v>
      </c>
      <c r="C189" s="242" t="s">
        <v>184</v>
      </c>
      <c r="D189" s="239">
        <f>SUM(D190:D196)</f>
        <v>304</v>
      </c>
      <c r="E189" s="240">
        <v>262.86</v>
      </c>
      <c r="F189" s="241">
        <f>E189/D189-1</f>
        <v>-0.135328947368421</v>
      </c>
    </row>
    <row r="190" ht="14" customHeight="1" spans="1:6">
      <c r="A190" s="236">
        <f t="shared" si="3"/>
        <v>7</v>
      </c>
      <c r="B190" s="237">
        <v>2013401</v>
      </c>
      <c r="C190" s="237" t="s">
        <v>82</v>
      </c>
      <c r="D190" s="239">
        <v>289</v>
      </c>
      <c r="E190" s="240">
        <v>262.86</v>
      </c>
      <c r="F190" s="241">
        <f>E190/D190-1</f>
        <v>-0.0904498269896193</v>
      </c>
    </row>
    <row r="191" ht="14" customHeight="1" spans="1:6">
      <c r="A191" s="236">
        <f t="shared" si="3"/>
        <v>7</v>
      </c>
      <c r="B191" s="237">
        <v>2013402</v>
      </c>
      <c r="C191" s="237" t="s">
        <v>83</v>
      </c>
      <c r="D191" s="239">
        <v>15</v>
      </c>
      <c r="E191" s="240">
        <v>0</v>
      </c>
      <c r="F191" s="241">
        <f>E191/D191-1</f>
        <v>-1</v>
      </c>
    </row>
    <row r="192" ht="14" hidden="1" customHeight="1" spans="1:6">
      <c r="A192" s="236">
        <f t="shared" si="3"/>
        <v>7</v>
      </c>
      <c r="B192" s="237">
        <v>2013403</v>
      </c>
      <c r="C192" s="237" t="s">
        <v>84</v>
      </c>
      <c r="D192" s="239"/>
      <c r="E192" s="240">
        <v>0</v>
      </c>
      <c r="F192" s="241"/>
    </row>
    <row r="193" ht="14" hidden="1" customHeight="1" spans="1:6">
      <c r="A193" s="236">
        <f t="shared" si="3"/>
        <v>7</v>
      </c>
      <c r="B193" s="237">
        <v>2013404</v>
      </c>
      <c r="C193" s="237" t="s">
        <v>185</v>
      </c>
      <c r="D193" s="239"/>
      <c r="E193" s="240">
        <v>0</v>
      </c>
      <c r="F193" s="241"/>
    </row>
    <row r="194" ht="14" hidden="1" customHeight="1" spans="1:6">
      <c r="A194" s="236">
        <f t="shared" si="3"/>
        <v>7</v>
      </c>
      <c r="B194" s="237">
        <v>2013405</v>
      </c>
      <c r="C194" s="237" t="s">
        <v>186</v>
      </c>
      <c r="D194" s="239"/>
      <c r="E194" s="240">
        <v>0</v>
      </c>
      <c r="F194" s="241"/>
    </row>
    <row r="195" ht="14" hidden="1" customHeight="1" spans="1:6">
      <c r="A195" s="236">
        <f t="shared" si="3"/>
        <v>7</v>
      </c>
      <c r="B195" s="237">
        <v>2013450</v>
      </c>
      <c r="C195" s="237" t="s">
        <v>91</v>
      </c>
      <c r="D195" s="239"/>
      <c r="E195" s="240">
        <v>0</v>
      </c>
      <c r="F195" s="241"/>
    </row>
    <row r="196" ht="14" hidden="1" customHeight="1" spans="1:6">
      <c r="A196" s="236">
        <f t="shared" si="3"/>
        <v>7</v>
      </c>
      <c r="B196" s="237">
        <v>2013499</v>
      </c>
      <c r="C196" s="237" t="s">
        <v>187</v>
      </c>
      <c r="D196" s="239"/>
      <c r="E196" s="240">
        <v>0</v>
      </c>
      <c r="F196" s="241"/>
    </row>
    <row r="197" ht="14" hidden="1" customHeight="1" spans="1:6">
      <c r="A197" s="236">
        <f t="shared" si="3"/>
        <v>5</v>
      </c>
      <c r="B197" s="237">
        <v>20135</v>
      </c>
      <c r="C197" s="242" t="s">
        <v>188</v>
      </c>
      <c r="D197" s="239">
        <f>SUM(D198:D202)</f>
        <v>0</v>
      </c>
      <c r="E197" s="240">
        <v>0</v>
      </c>
      <c r="F197" s="241"/>
    </row>
    <row r="198" ht="14" hidden="1" customHeight="1" spans="1:6">
      <c r="A198" s="236">
        <f t="shared" si="3"/>
        <v>7</v>
      </c>
      <c r="B198" s="237">
        <v>2013501</v>
      </c>
      <c r="C198" s="237" t="s">
        <v>82</v>
      </c>
      <c r="D198" s="239"/>
      <c r="E198" s="240">
        <v>0</v>
      </c>
      <c r="F198" s="241"/>
    </row>
    <row r="199" ht="14" hidden="1" customHeight="1" spans="1:6">
      <c r="A199" s="236">
        <f t="shared" ref="A199:A262" si="5">LEN(B199)</f>
        <v>7</v>
      </c>
      <c r="B199" s="237">
        <v>2013502</v>
      </c>
      <c r="C199" s="237" t="s">
        <v>83</v>
      </c>
      <c r="D199" s="239"/>
      <c r="E199" s="240">
        <v>0</v>
      </c>
      <c r="F199" s="241"/>
    </row>
    <row r="200" ht="14" hidden="1" customHeight="1" spans="1:6">
      <c r="A200" s="236">
        <f t="shared" si="5"/>
        <v>7</v>
      </c>
      <c r="B200" s="237">
        <v>2013503</v>
      </c>
      <c r="C200" s="237" t="s">
        <v>84</v>
      </c>
      <c r="D200" s="239"/>
      <c r="E200" s="240">
        <v>0</v>
      </c>
      <c r="F200" s="241"/>
    </row>
    <row r="201" ht="14" hidden="1" customHeight="1" spans="1:6">
      <c r="A201" s="236">
        <f t="shared" si="5"/>
        <v>7</v>
      </c>
      <c r="B201" s="237">
        <v>2013550</v>
      </c>
      <c r="C201" s="237" t="s">
        <v>91</v>
      </c>
      <c r="D201" s="239"/>
      <c r="E201" s="240">
        <v>0</v>
      </c>
      <c r="F201" s="241"/>
    </row>
    <row r="202" ht="14" hidden="1" customHeight="1" spans="1:6">
      <c r="A202" s="236">
        <f t="shared" si="5"/>
        <v>7</v>
      </c>
      <c r="B202" s="237">
        <v>2013599</v>
      </c>
      <c r="C202" s="237" t="s">
        <v>189</v>
      </c>
      <c r="D202" s="239"/>
      <c r="E202" s="240">
        <v>0</v>
      </c>
      <c r="F202" s="241"/>
    </row>
    <row r="203" ht="14" customHeight="1" spans="1:6">
      <c r="A203" s="236">
        <f t="shared" si="5"/>
        <v>5</v>
      </c>
      <c r="B203" s="237">
        <v>20136</v>
      </c>
      <c r="C203" s="242" t="s">
        <v>190</v>
      </c>
      <c r="D203" s="239">
        <f>SUM(D204:D208)</f>
        <v>22</v>
      </c>
      <c r="E203" s="240">
        <v>0</v>
      </c>
      <c r="F203" s="241">
        <f>E203/D203-1</f>
        <v>-1</v>
      </c>
    </row>
    <row r="204" ht="14" hidden="1" customHeight="1" spans="1:6">
      <c r="A204" s="236">
        <f t="shared" si="5"/>
        <v>7</v>
      </c>
      <c r="B204" s="237">
        <v>2013601</v>
      </c>
      <c r="C204" s="237" t="s">
        <v>82</v>
      </c>
      <c r="D204" s="239"/>
      <c r="E204" s="240">
        <v>0</v>
      </c>
      <c r="F204" s="241"/>
    </row>
    <row r="205" ht="14" customHeight="1" spans="1:6">
      <c r="A205" s="236">
        <f t="shared" si="5"/>
        <v>7</v>
      </c>
      <c r="B205" s="237">
        <v>2013602</v>
      </c>
      <c r="C205" s="237" t="s">
        <v>83</v>
      </c>
      <c r="D205" s="239">
        <v>19</v>
      </c>
      <c r="E205" s="240">
        <v>0</v>
      </c>
      <c r="F205" s="241">
        <f>E205/D205-1</f>
        <v>-1</v>
      </c>
    </row>
    <row r="206" ht="14" hidden="1" customHeight="1" spans="1:6">
      <c r="A206" s="236">
        <f t="shared" si="5"/>
        <v>7</v>
      </c>
      <c r="B206" s="237">
        <v>2013603</v>
      </c>
      <c r="C206" s="237" t="s">
        <v>84</v>
      </c>
      <c r="D206" s="239"/>
      <c r="E206" s="240">
        <v>0</v>
      </c>
      <c r="F206" s="241"/>
    </row>
    <row r="207" ht="14" hidden="1" customHeight="1" spans="1:6">
      <c r="A207" s="236">
        <f t="shared" si="5"/>
        <v>7</v>
      </c>
      <c r="B207" s="237">
        <v>2013650</v>
      </c>
      <c r="C207" s="237" t="s">
        <v>91</v>
      </c>
      <c r="D207" s="239"/>
      <c r="E207" s="240">
        <v>0</v>
      </c>
      <c r="F207" s="241"/>
    </row>
    <row r="208" ht="14" customHeight="1" spans="1:6">
      <c r="A208" s="236">
        <f t="shared" si="5"/>
        <v>7</v>
      </c>
      <c r="B208" s="237">
        <v>2013699</v>
      </c>
      <c r="C208" s="237" t="s">
        <v>191</v>
      </c>
      <c r="D208" s="239">
        <v>3</v>
      </c>
      <c r="E208" s="240">
        <v>0</v>
      </c>
      <c r="F208" s="241">
        <f>E208/D208-1</f>
        <v>-1</v>
      </c>
    </row>
    <row r="209" ht="14" customHeight="1" spans="1:6">
      <c r="A209" s="236">
        <f t="shared" si="5"/>
        <v>5</v>
      </c>
      <c r="B209" s="237">
        <v>20137</v>
      </c>
      <c r="C209" s="242" t="s">
        <v>192</v>
      </c>
      <c r="D209" s="239">
        <f>SUM(D210:D215)</f>
        <v>204</v>
      </c>
      <c r="E209" s="240">
        <v>161.59</v>
      </c>
      <c r="F209" s="241">
        <f>E209/D209-1</f>
        <v>-0.207892156862745</v>
      </c>
    </row>
    <row r="210" ht="14" customHeight="1" spans="1:6">
      <c r="A210" s="236">
        <f t="shared" si="5"/>
        <v>7</v>
      </c>
      <c r="B210" s="237">
        <v>2013701</v>
      </c>
      <c r="C210" s="237" t="s">
        <v>82</v>
      </c>
      <c r="D210" s="239">
        <v>151</v>
      </c>
      <c r="E210" s="240">
        <v>156.59</v>
      </c>
      <c r="F210" s="241">
        <f>E210/D210-1</f>
        <v>0.0370198675496689</v>
      </c>
    </row>
    <row r="211" ht="14" customHeight="1" spans="1:6">
      <c r="A211" s="236">
        <f t="shared" si="5"/>
        <v>7</v>
      </c>
      <c r="B211" s="237">
        <v>2013702</v>
      </c>
      <c r="C211" s="237" t="s">
        <v>83</v>
      </c>
      <c r="D211" s="239">
        <v>53</v>
      </c>
      <c r="E211" s="240">
        <v>0</v>
      </c>
      <c r="F211" s="241">
        <f>E211/D211-1</f>
        <v>-1</v>
      </c>
    </row>
    <row r="212" ht="14" hidden="1" customHeight="1" spans="1:6">
      <c r="A212" s="236">
        <f t="shared" si="5"/>
        <v>7</v>
      </c>
      <c r="B212" s="237">
        <v>2013703</v>
      </c>
      <c r="C212" s="237" t="s">
        <v>84</v>
      </c>
      <c r="D212" s="239"/>
      <c r="E212" s="240">
        <v>0</v>
      </c>
      <c r="F212" s="241"/>
    </row>
    <row r="213" ht="14" customHeight="1" spans="1:6">
      <c r="A213" s="236">
        <f t="shared" si="5"/>
        <v>7</v>
      </c>
      <c r="B213" s="237">
        <v>2013704</v>
      </c>
      <c r="C213" s="237" t="s">
        <v>193</v>
      </c>
      <c r="D213" s="239"/>
      <c r="E213" s="240">
        <v>5</v>
      </c>
      <c r="F213" s="241">
        <v>1</v>
      </c>
    </row>
    <row r="214" ht="14" hidden="1" customHeight="1" spans="1:6">
      <c r="A214" s="236">
        <f t="shared" si="5"/>
        <v>7</v>
      </c>
      <c r="B214" s="237">
        <v>2013750</v>
      </c>
      <c r="C214" s="237" t="s">
        <v>91</v>
      </c>
      <c r="D214" s="239"/>
      <c r="E214" s="240">
        <v>0</v>
      </c>
      <c r="F214" s="241"/>
    </row>
    <row r="215" ht="14" hidden="1" customHeight="1" spans="1:6">
      <c r="A215" s="236">
        <f t="shared" si="5"/>
        <v>7</v>
      </c>
      <c r="B215" s="237">
        <v>2013799</v>
      </c>
      <c r="C215" s="237" t="s">
        <v>194</v>
      </c>
      <c r="D215" s="239"/>
      <c r="E215" s="240">
        <v>0</v>
      </c>
      <c r="F215" s="241"/>
    </row>
    <row r="216" ht="14" customHeight="1" spans="1:6">
      <c r="A216" s="236">
        <f t="shared" si="5"/>
        <v>5</v>
      </c>
      <c r="B216" s="237">
        <v>20138</v>
      </c>
      <c r="C216" s="242" t="s">
        <v>195</v>
      </c>
      <c r="D216" s="239">
        <f>SUM(D217:D230)</f>
        <v>4003</v>
      </c>
      <c r="E216" s="240">
        <v>7522.51</v>
      </c>
      <c r="F216" s="241">
        <f>E216/D216-1</f>
        <v>0.879218086435174</v>
      </c>
    </row>
    <row r="217" ht="14" customHeight="1" spans="1:6">
      <c r="A217" s="236">
        <f t="shared" si="5"/>
        <v>7</v>
      </c>
      <c r="B217" s="237">
        <v>2013801</v>
      </c>
      <c r="C217" s="237" t="s">
        <v>82</v>
      </c>
      <c r="D217" s="239">
        <v>3574</v>
      </c>
      <c r="E217" s="240">
        <v>4072.75</v>
      </c>
      <c r="F217" s="241">
        <f>E217/D217-1</f>
        <v>0.139549524342473</v>
      </c>
    </row>
    <row r="218" ht="14" customHeight="1" spans="1:6">
      <c r="A218" s="236">
        <f t="shared" si="5"/>
        <v>7</v>
      </c>
      <c r="B218" s="237">
        <v>2013802</v>
      </c>
      <c r="C218" s="237" t="s">
        <v>83</v>
      </c>
      <c r="D218" s="239">
        <v>363</v>
      </c>
      <c r="E218" s="240">
        <v>150</v>
      </c>
      <c r="F218" s="241">
        <f>E218/D218-1</f>
        <v>-0.586776859504132</v>
      </c>
    </row>
    <row r="219" ht="14" hidden="1" customHeight="1" spans="1:6">
      <c r="A219" s="236">
        <f t="shared" si="5"/>
        <v>7</v>
      </c>
      <c r="B219" s="237">
        <v>2013803</v>
      </c>
      <c r="C219" s="237" t="s">
        <v>84</v>
      </c>
      <c r="D219" s="239"/>
      <c r="E219" s="240">
        <v>0</v>
      </c>
      <c r="F219" s="241"/>
    </row>
    <row r="220" ht="14" hidden="1" customHeight="1" spans="1:6">
      <c r="A220" s="236">
        <f t="shared" si="5"/>
        <v>7</v>
      </c>
      <c r="B220" s="237">
        <v>2013804</v>
      </c>
      <c r="C220" s="237" t="s">
        <v>196</v>
      </c>
      <c r="D220" s="239"/>
      <c r="E220" s="240">
        <v>0</v>
      </c>
      <c r="F220" s="241"/>
    </row>
    <row r="221" ht="14" hidden="1" customHeight="1" spans="1:6">
      <c r="A221" s="236">
        <f t="shared" si="5"/>
        <v>7</v>
      </c>
      <c r="B221" s="237">
        <v>2013805</v>
      </c>
      <c r="C221" s="237" t="s">
        <v>197</v>
      </c>
      <c r="D221" s="239"/>
      <c r="E221" s="240">
        <v>0</v>
      </c>
      <c r="F221" s="241"/>
    </row>
    <row r="222" ht="14" hidden="1" customHeight="1" spans="1:6">
      <c r="A222" s="236">
        <f t="shared" si="5"/>
        <v>7</v>
      </c>
      <c r="B222" s="237">
        <v>2013808</v>
      </c>
      <c r="C222" s="237" t="s">
        <v>122</v>
      </c>
      <c r="D222" s="239"/>
      <c r="E222" s="240">
        <v>0</v>
      </c>
      <c r="F222" s="241"/>
    </row>
    <row r="223" ht="14" customHeight="1" spans="1:6">
      <c r="A223" s="236">
        <f t="shared" si="5"/>
        <v>7</v>
      </c>
      <c r="B223" s="237">
        <v>2013810</v>
      </c>
      <c r="C223" s="237" t="s">
        <v>198</v>
      </c>
      <c r="D223" s="239"/>
      <c r="E223" s="240">
        <v>10</v>
      </c>
      <c r="F223" s="241">
        <v>1</v>
      </c>
    </row>
    <row r="224" ht="14" customHeight="1" spans="1:6">
      <c r="A224" s="236">
        <f t="shared" si="5"/>
        <v>7</v>
      </c>
      <c r="B224" s="237">
        <v>2013812</v>
      </c>
      <c r="C224" s="237" t="s">
        <v>199</v>
      </c>
      <c r="D224" s="239">
        <v>10</v>
      </c>
      <c r="E224" s="240">
        <v>3</v>
      </c>
      <c r="F224" s="241">
        <f>E224/D224-1</f>
        <v>-0.7</v>
      </c>
    </row>
    <row r="225" ht="14" hidden="1" customHeight="1" spans="1:6">
      <c r="A225" s="236">
        <f t="shared" si="5"/>
        <v>7</v>
      </c>
      <c r="B225" s="237">
        <v>2013813</v>
      </c>
      <c r="C225" s="237" t="s">
        <v>200</v>
      </c>
      <c r="D225" s="239"/>
      <c r="E225" s="240">
        <v>0</v>
      </c>
      <c r="F225" s="241"/>
    </row>
    <row r="226" ht="14" hidden="1" customHeight="1" spans="1:6">
      <c r="A226" s="236">
        <f t="shared" si="5"/>
        <v>7</v>
      </c>
      <c r="B226" s="237">
        <v>2013814</v>
      </c>
      <c r="C226" s="237" t="s">
        <v>201</v>
      </c>
      <c r="D226" s="239"/>
      <c r="E226" s="240">
        <v>0</v>
      </c>
      <c r="F226" s="241"/>
    </row>
    <row r="227" ht="14" hidden="1" customHeight="1" spans="1:6">
      <c r="A227" s="236">
        <f t="shared" si="5"/>
        <v>7</v>
      </c>
      <c r="B227" s="237">
        <v>2013815</v>
      </c>
      <c r="C227" s="237" t="s">
        <v>202</v>
      </c>
      <c r="D227" s="239"/>
      <c r="E227" s="240">
        <v>0</v>
      </c>
      <c r="F227" s="241"/>
    </row>
    <row r="228" ht="14" customHeight="1" spans="1:6">
      <c r="A228" s="236">
        <f t="shared" si="5"/>
        <v>7</v>
      </c>
      <c r="B228" s="237">
        <v>2013816</v>
      </c>
      <c r="C228" s="237" t="s">
        <v>203</v>
      </c>
      <c r="D228" s="239">
        <v>6</v>
      </c>
      <c r="E228" s="240">
        <v>5</v>
      </c>
      <c r="F228" s="241">
        <f>E228/D228-1</f>
        <v>-0.166666666666667</v>
      </c>
    </row>
    <row r="229" ht="14" hidden="1" customHeight="1" spans="1:6">
      <c r="A229" s="236">
        <f t="shared" si="5"/>
        <v>7</v>
      </c>
      <c r="B229" s="237">
        <v>2013850</v>
      </c>
      <c r="C229" s="237" t="s">
        <v>91</v>
      </c>
      <c r="D229" s="239"/>
      <c r="E229" s="240">
        <v>3241.23</v>
      </c>
      <c r="F229" s="241"/>
    </row>
    <row r="230" ht="14" customHeight="1" spans="1:6">
      <c r="A230" s="236">
        <f t="shared" si="5"/>
        <v>7</v>
      </c>
      <c r="B230" s="237">
        <v>2013899</v>
      </c>
      <c r="C230" s="237" t="s">
        <v>204</v>
      </c>
      <c r="D230" s="239">
        <v>50</v>
      </c>
      <c r="E230" s="240">
        <v>40.54</v>
      </c>
      <c r="F230" s="241">
        <f>E230/D230-1</f>
        <v>-0.1892</v>
      </c>
    </row>
    <row r="231" ht="14" customHeight="1" spans="1:6">
      <c r="A231" s="236">
        <f t="shared" si="5"/>
        <v>5</v>
      </c>
      <c r="B231" s="237">
        <v>20139</v>
      </c>
      <c r="C231" s="242" t="s">
        <v>205</v>
      </c>
      <c r="D231" s="239">
        <f>SUM(D232:D237)</f>
        <v>0</v>
      </c>
      <c r="E231" s="240">
        <v>91.17</v>
      </c>
      <c r="F231" s="241">
        <v>1</v>
      </c>
    </row>
    <row r="232" ht="14" customHeight="1" spans="1:6">
      <c r="A232" s="236">
        <f t="shared" si="5"/>
        <v>7</v>
      </c>
      <c r="B232" s="237">
        <v>2013901</v>
      </c>
      <c r="C232" s="237" t="s">
        <v>82</v>
      </c>
      <c r="D232" s="239"/>
      <c r="E232" s="240">
        <v>91.17</v>
      </c>
      <c r="F232" s="241">
        <v>1</v>
      </c>
    </row>
    <row r="233" ht="14" hidden="1" customHeight="1" spans="1:6">
      <c r="A233" s="236">
        <f t="shared" si="5"/>
        <v>7</v>
      </c>
      <c r="B233" s="237">
        <v>2013902</v>
      </c>
      <c r="C233" s="237" t="s">
        <v>83</v>
      </c>
      <c r="D233" s="239"/>
      <c r="E233" s="240">
        <v>0</v>
      </c>
      <c r="F233" s="241"/>
    </row>
    <row r="234" ht="14" hidden="1" customHeight="1" spans="1:6">
      <c r="A234" s="236">
        <f t="shared" si="5"/>
        <v>7</v>
      </c>
      <c r="B234" s="237">
        <v>2013903</v>
      </c>
      <c r="C234" s="237" t="s">
        <v>84</v>
      </c>
      <c r="D234" s="239"/>
      <c r="E234" s="240">
        <v>0</v>
      </c>
      <c r="F234" s="241"/>
    </row>
    <row r="235" ht="14" hidden="1" customHeight="1" spans="1:6">
      <c r="A235" s="236">
        <f t="shared" si="5"/>
        <v>7</v>
      </c>
      <c r="B235" s="237">
        <v>2013904</v>
      </c>
      <c r="C235" s="237" t="s">
        <v>176</v>
      </c>
      <c r="D235" s="239"/>
      <c r="E235" s="240">
        <v>0</v>
      </c>
      <c r="F235" s="241"/>
    </row>
    <row r="236" ht="14" hidden="1" customHeight="1" spans="1:6">
      <c r="A236" s="236">
        <f t="shared" si="5"/>
        <v>7</v>
      </c>
      <c r="B236" s="237">
        <v>2013950</v>
      </c>
      <c r="C236" s="237" t="s">
        <v>91</v>
      </c>
      <c r="D236" s="239"/>
      <c r="E236" s="240">
        <v>0</v>
      </c>
      <c r="F236" s="241"/>
    </row>
    <row r="237" ht="14" hidden="1" customHeight="1" spans="1:6">
      <c r="A237" s="236">
        <f t="shared" si="5"/>
        <v>7</v>
      </c>
      <c r="B237" s="237">
        <v>2013999</v>
      </c>
      <c r="C237" s="237" t="s">
        <v>206</v>
      </c>
      <c r="D237" s="243"/>
      <c r="E237" s="240">
        <v>0</v>
      </c>
      <c r="F237" s="241"/>
    </row>
    <row r="238" ht="14" customHeight="1" spans="1:6">
      <c r="A238" s="236">
        <f t="shared" si="5"/>
        <v>5</v>
      </c>
      <c r="B238" s="237">
        <v>20140</v>
      </c>
      <c r="C238" s="244" t="s">
        <v>207</v>
      </c>
      <c r="D238" s="239">
        <f>SUM(D239:D243)</f>
        <v>75</v>
      </c>
      <c r="E238" s="240">
        <v>884.64</v>
      </c>
      <c r="F238" s="241">
        <f>E238/D238-1</f>
        <v>10.7952</v>
      </c>
    </row>
    <row r="239" ht="14" customHeight="1" spans="1:6">
      <c r="A239" s="236">
        <f t="shared" si="5"/>
        <v>7</v>
      </c>
      <c r="B239" s="237">
        <v>2014001</v>
      </c>
      <c r="C239" s="237" t="s">
        <v>82</v>
      </c>
      <c r="D239" s="245">
        <v>20</v>
      </c>
      <c r="E239" s="240">
        <v>286.64</v>
      </c>
      <c r="F239" s="241">
        <f>E239/D239-1</f>
        <v>13.332</v>
      </c>
    </row>
    <row r="240" ht="14" customHeight="1" spans="1:6">
      <c r="A240" s="236">
        <f t="shared" si="5"/>
        <v>7</v>
      </c>
      <c r="B240" s="237">
        <v>2014002</v>
      </c>
      <c r="C240" s="237" t="s">
        <v>83</v>
      </c>
      <c r="D240" s="239">
        <v>1</v>
      </c>
      <c r="E240" s="240">
        <v>0</v>
      </c>
      <c r="F240" s="241">
        <f>E240/D240-1</f>
        <v>-1</v>
      </c>
    </row>
    <row r="241" ht="14" hidden="1" customHeight="1" spans="1:6">
      <c r="A241" s="236">
        <f t="shared" si="5"/>
        <v>7</v>
      </c>
      <c r="B241" s="237">
        <v>2014003</v>
      </c>
      <c r="C241" s="237" t="s">
        <v>84</v>
      </c>
      <c r="D241" s="239"/>
      <c r="E241" s="240">
        <v>0</v>
      </c>
      <c r="F241" s="241"/>
    </row>
    <row r="242" ht="14" customHeight="1" spans="1:6">
      <c r="A242" s="236">
        <f t="shared" si="5"/>
        <v>7</v>
      </c>
      <c r="B242" s="237">
        <v>2014004</v>
      </c>
      <c r="C242" s="237" t="s">
        <v>208</v>
      </c>
      <c r="D242" s="239">
        <v>54</v>
      </c>
      <c r="E242" s="240">
        <v>598</v>
      </c>
      <c r="F242" s="241">
        <f>E242/D242-1</f>
        <v>10.0740740740741</v>
      </c>
    </row>
    <row r="243" ht="14" hidden="1" customHeight="1" spans="1:6">
      <c r="A243" s="236">
        <f t="shared" si="5"/>
        <v>7</v>
      </c>
      <c r="B243" s="237">
        <v>2014099</v>
      </c>
      <c r="C243" s="237" t="s">
        <v>209</v>
      </c>
      <c r="D243" s="239"/>
      <c r="E243" s="240">
        <v>0</v>
      </c>
      <c r="F243" s="241"/>
    </row>
    <row r="244" ht="14" customHeight="1" spans="1:6">
      <c r="A244" s="236">
        <f t="shared" si="5"/>
        <v>5</v>
      </c>
      <c r="B244" s="237">
        <v>20199</v>
      </c>
      <c r="C244" s="242" t="s">
        <v>210</v>
      </c>
      <c r="D244" s="239">
        <f>SUM(D245:D246)</f>
        <v>4316</v>
      </c>
      <c r="E244" s="240">
        <v>52.21</v>
      </c>
      <c r="F244" s="241">
        <f>E244/D244-1</f>
        <v>-0.987903151065802</v>
      </c>
    </row>
    <row r="245" ht="14" hidden="1" customHeight="1" spans="1:6">
      <c r="A245" s="236">
        <f t="shared" si="5"/>
        <v>7</v>
      </c>
      <c r="B245" s="237">
        <v>2019901</v>
      </c>
      <c r="C245" s="237" t="s">
        <v>211</v>
      </c>
      <c r="D245" s="239"/>
      <c r="E245" s="240">
        <v>0</v>
      </c>
      <c r="F245" s="241"/>
    </row>
    <row r="246" ht="14" customHeight="1" spans="1:6">
      <c r="A246" s="236">
        <f t="shared" si="5"/>
        <v>7</v>
      </c>
      <c r="B246" s="237">
        <v>2019999</v>
      </c>
      <c r="C246" s="237" t="s">
        <v>212</v>
      </c>
      <c r="D246" s="239">
        <v>4316</v>
      </c>
      <c r="E246" s="240">
        <v>52.21</v>
      </c>
      <c r="F246" s="241">
        <f>E246/D246-1</f>
        <v>-0.987903151065802</v>
      </c>
    </row>
    <row r="247" ht="14" hidden="1" customHeight="1" spans="1:6">
      <c r="A247" s="236">
        <f t="shared" si="5"/>
        <v>3</v>
      </c>
      <c r="B247" s="237">
        <v>202</v>
      </c>
      <c r="C247" s="242" t="s">
        <v>213</v>
      </c>
      <c r="D247" s="239">
        <f>SUM(D248,D255,D258,D261,D267,D272,D274,D279,D285)</f>
        <v>0</v>
      </c>
      <c r="E247" s="240">
        <v>0</v>
      </c>
      <c r="F247" s="241"/>
    </row>
    <row r="248" ht="14" hidden="1" customHeight="1" spans="1:6">
      <c r="A248" s="236">
        <f t="shared" si="5"/>
        <v>5</v>
      </c>
      <c r="B248" s="237">
        <v>20201</v>
      </c>
      <c r="C248" s="242" t="s">
        <v>214</v>
      </c>
      <c r="D248" s="239">
        <f>SUM(D249:D254)</f>
        <v>0</v>
      </c>
      <c r="E248" s="240">
        <v>0</v>
      </c>
      <c r="F248" s="241"/>
    </row>
    <row r="249" ht="14" hidden="1" customHeight="1" spans="1:6">
      <c r="A249" s="236">
        <f t="shared" si="5"/>
        <v>7</v>
      </c>
      <c r="B249" s="237">
        <v>2020101</v>
      </c>
      <c r="C249" s="237" t="s">
        <v>82</v>
      </c>
      <c r="D249" s="239"/>
      <c r="E249" s="240">
        <v>0</v>
      </c>
      <c r="F249" s="241"/>
    </row>
    <row r="250" ht="14" hidden="1" customHeight="1" spans="1:6">
      <c r="A250" s="236">
        <f t="shared" si="5"/>
        <v>7</v>
      </c>
      <c r="B250" s="237">
        <v>2020102</v>
      </c>
      <c r="C250" s="237" t="s">
        <v>83</v>
      </c>
      <c r="D250" s="239"/>
      <c r="E250" s="240">
        <v>0</v>
      </c>
      <c r="F250" s="241"/>
    </row>
    <row r="251" ht="14" hidden="1" customHeight="1" spans="1:6">
      <c r="A251" s="236">
        <f t="shared" si="5"/>
        <v>7</v>
      </c>
      <c r="B251" s="237">
        <v>2020103</v>
      </c>
      <c r="C251" s="237" t="s">
        <v>84</v>
      </c>
      <c r="D251" s="239"/>
      <c r="E251" s="240">
        <v>0</v>
      </c>
      <c r="F251" s="241"/>
    </row>
    <row r="252" ht="14" hidden="1" customHeight="1" spans="1:6">
      <c r="A252" s="236">
        <f t="shared" si="5"/>
        <v>7</v>
      </c>
      <c r="B252" s="237">
        <v>2020104</v>
      </c>
      <c r="C252" s="237" t="s">
        <v>176</v>
      </c>
      <c r="D252" s="239"/>
      <c r="E252" s="240">
        <v>0</v>
      </c>
      <c r="F252" s="241"/>
    </row>
    <row r="253" ht="14" hidden="1" customHeight="1" spans="1:6">
      <c r="A253" s="236">
        <f t="shared" si="5"/>
        <v>7</v>
      </c>
      <c r="B253" s="237">
        <v>2020150</v>
      </c>
      <c r="C253" s="237" t="s">
        <v>91</v>
      </c>
      <c r="D253" s="239"/>
      <c r="E253" s="240">
        <v>0</v>
      </c>
      <c r="F253" s="241"/>
    </row>
    <row r="254" ht="14" hidden="1" customHeight="1" spans="1:6">
      <c r="A254" s="236">
        <f t="shared" si="5"/>
        <v>7</v>
      </c>
      <c r="B254" s="237">
        <v>2020199</v>
      </c>
      <c r="C254" s="237" t="s">
        <v>215</v>
      </c>
      <c r="D254" s="239"/>
      <c r="E254" s="240">
        <v>0</v>
      </c>
      <c r="F254" s="241"/>
    </row>
    <row r="255" ht="14" hidden="1" customHeight="1" spans="1:6">
      <c r="A255" s="236">
        <f t="shared" si="5"/>
        <v>5</v>
      </c>
      <c r="B255" s="237">
        <v>20202</v>
      </c>
      <c r="C255" s="242" t="s">
        <v>216</v>
      </c>
      <c r="D255" s="239">
        <f>SUM(D256:D257)</f>
        <v>0</v>
      </c>
      <c r="E255" s="240">
        <v>0</v>
      </c>
      <c r="F255" s="241"/>
    </row>
    <row r="256" ht="14" hidden="1" customHeight="1" spans="1:6">
      <c r="A256" s="236">
        <f t="shared" si="5"/>
        <v>7</v>
      </c>
      <c r="B256" s="237">
        <v>2020201</v>
      </c>
      <c r="C256" s="237" t="s">
        <v>217</v>
      </c>
      <c r="D256" s="239"/>
      <c r="E256" s="240">
        <v>0</v>
      </c>
      <c r="F256" s="241"/>
    </row>
    <row r="257" ht="14" hidden="1" customHeight="1" spans="1:6">
      <c r="A257" s="236">
        <f t="shared" si="5"/>
        <v>7</v>
      </c>
      <c r="B257" s="237">
        <v>2020202</v>
      </c>
      <c r="C257" s="237" t="s">
        <v>218</v>
      </c>
      <c r="D257" s="239"/>
      <c r="E257" s="240">
        <v>0</v>
      </c>
      <c r="F257" s="241"/>
    </row>
    <row r="258" ht="14" hidden="1" customHeight="1" spans="1:6">
      <c r="A258" s="236">
        <f t="shared" si="5"/>
        <v>5</v>
      </c>
      <c r="B258" s="237">
        <v>20203</v>
      </c>
      <c r="C258" s="242" t="s">
        <v>219</v>
      </c>
      <c r="D258" s="239">
        <f>SUM(D259:D260)</f>
        <v>0</v>
      </c>
      <c r="E258" s="240">
        <v>0</v>
      </c>
      <c r="F258" s="241"/>
    </row>
    <row r="259" ht="14" hidden="1" customHeight="1" spans="1:6">
      <c r="A259" s="236">
        <f t="shared" si="5"/>
        <v>7</v>
      </c>
      <c r="B259" s="237">
        <v>2020304</v>
      </c>
      <c r="C259" s="237" t="s">
        <v>220</v>
      </c>
      <c r="D259" s="239"/>
      <c r="E259" s="240">
        <v>0</v>
      </c>
      <c r="F259" s="241"/>
    </row>
    <row r="260" ht="14" hidden="1" customHeight="1" spans="1:6">
      <c r="A260" s="236">
        <f t="shared" si="5"/>
        <v>7</v>
      </c>
      <c r="B260" s="237">
        <v>2020306</v>
      </c>
      <c r="C260" s="237" t="s">
        <v>221</v>
      </c>
      <c r="D260" s="239"/>
      <c r="E260" s="240">
        <v>0</v>
      </c>
      <c r="F260" s="241"/>
    </row>
    <row r="261" ht="14" hidden="1" customHeight="1" spans="1:6">
      <c r="A261" s="236">
        <f t="shared" si="5"/>
        <v>5</v>
      </c>
      <c r="B261" s="237">
        <v>20204</v>
      </c>
      <c r="C261" s="242" t="s">
        <v>222</v>
      </c>
      <c r="D261" s="239">
        <f>SUM(D262:D266)</f>
        <v>0</v>
      </c>
      <c r="E261" s="240">
        <v>0</v>
      </c>
      <c r="F261" s="241"/>
    </row>
    <row r="262" ht="14" hidden="1" customHeight="1" spans="1:6">
      <c r="A262" s="236">
        <f t="shared" si="5"/>
        <v>7</v>
      </c>
      <c r="B262" s="237">
        <v>2020401</v>
      </c>
      <c r="C262" s="237" t="s">
        <v>223</v>
      </c>
      <c r="D262" s="239"/>
      <c r="E262" s="240">
        <v>0</v>
      </c>
      <c r="F262" s="241"/>
    </row>
    <row r="263" ht="14" hidden="1" customHeight="1" spans="1:6">
      <c r="A263" s="236">
        <f t="shared" ref="A263:A326" si="6">LEN(B263)</f>
        <v>7</v>
      </c>
      <c r="B263" s="237">
        <v>2020402</v>
      </c>
      <c r="C263" s="237" t="s">
        <v>224</v>
      </c>
      <c r="D263" s="239"/>
      <c r="E263" s="240">
        <v>0</v>
      </c>
      <c r="F263" s="241"/>
    </row>
    <row r="264" ht="14" hidden="1" customHeight="1" spans="1:6">
      <c r="A264" s="236">
        <f t="shared" si="6"/>
        <v>7</v>
      </c>
      <c r="B264" s="237">
        <v>2020403</v>
      </c>
      <c r="C264" s="237" t="s">
        <v>225</v>
      </c>
      <c r="D264" s="239"/>
      <c r="E264" s="240">
        <v>0</v>
      </c>
      <c r="F264" s="241"/>
    </row>
    <row r="265" ht="14" hidden="1" customHeight="1" spans="1:6">
      <c r="A265" s="236">
        <f t="shared" si="6"/>
        <v>7</v>
      </c>
      <c r="B265" s="237">
        <v>2020404</v>
      </c>
      <c r="C265" s="237" t="s">
        <v>226</v>
      </c>
      <c r="D265" s="239"/>
      <c r="E265" s="240">
        <v>0</v>
      </c>
      <c r="F265" s="241"/>
    </row>
    <row r="266" ht="14" hidden="1" customHeight="1" spans="1:6">
      <c r="A266" s="236">
        <f t="shared" si="6"/>
        <v>7</v>
      </c>
      <c r="B266" s="237">
        <v>2020499</v>
      </c>
      <c r="C266" s="237" t="s">
        <v>227</v>
      </c>
      <c r="D266" s="239"/>
      <c r="E266" s="240">
        <v>0</v>
      </c>
      <c r="F266" s="241"/>
    </row>
    <row r="267" ht="14" hidden="1" customHeight="1" spans="1:6">
      <c r="A267" s="236">
        <f t="shared" si="6"/>
        <v>5</v>
      </c>
      <c r="B267" s="237">
        <v>20205</v>
      </c>
      <c r="C267" s="242" t="s">
        <v>228</v>
      </c>
      <c r="D267" s="239">
        <f>SUM(D268:D271)</f>
        <v>0</v>
      </c>
      <c r="E267" s="240">
        <v>0</v>
      </c>
      <c r="F267" s="241"/>
    </row>
    <row r="268" ht="14" hidden="1" customHeight="1" spans="1:6">
      <c r="A268" s="236">
        <f t="shared" si="6"/>
        <v>7</v>
      </c>
      <c r="B268" s="237">
        <v>2020503</v>
      </c>
      <c r="C268" s="237" t="s">
        <v>229</v>
      </c>
      <c r="D268" s="239"/>
      <c r="E268" s="240">
        <v>0</v>
      </c>
      <c r="F268" s="241"/>
    </row>
    <row r="269" ht="14" hidden="1" customHeight="1" spans="1:6">
      <c r="A269" s="236">
        <f t="shared" si="6"/>
        <v>7</v>
      </c>
      <c r="B269" s="237">
        <v>2020504</v>
      </c>
      <c r="C269" s="237" t="s">
        <v>230</v>
      </c>
      <c r="D269" s="239"/>
      <c r="E269" s="240">
        <v>0</v>
      </c>
      <c r="F269" s="241"/>
    </row>
    <row r="270" ht="14" hidden="1" customHeight="1" spans="1:6">
      <c r="A270" s="236">
        <f t="shared" si="6"/>
        <v>7</v>
      </c>
      <c r="B270" s="237">
        <v>2020505</v>
      </c>
      <c r="C270" s="237" t="s">
        <v>231</v>
      </c>
      <c r="D270" s="239"/>
      <c r="E270" s="240">
        <v>0</v>
      </c>
      <c r="F270" s="241"/>
    </row>
    <row r="271" ht="14" hidden="1" customHeight="1" spans="1:6">
      <c r="A271" s="236">
        <f t="shared" si="6"/>
        <v>7</v>
      </c>
      <c r="B271" s="237">
        <v>2020599</v>
      </c>
      <c r="C271" s="237" t="s">
        <v>232</v>
      </c>
      <c r="D271" s="239"/>
      <c r="E271" s="240">
        <v>0</v>
      </c>
      <c r="F271" s="241"/>
    </row>
    <row r="272" ht="14" hidden="1" customHeight="1" spans="1:6">
      <c r="A272" s="236">
        <f t="shared" si="6"/>
        <v>5</v>
      </c>
      <c r="B272" s="237">
        <v>20206</v>
      </c>
      <c r="C272" s="242" t="s">
        <v>233</v>
      </c>
      <c r="D272" s="239">
        <f>D273</f>
        <v>0</v>
      </c>
      <c r="E272" s="240">
        <v>0</v>
      </c>
      <c r="F272" s="241"/>
    </row>
    <row r="273" ht="14" hidden="1" customHeight="1" spans="1:6">
      <c r="A273" s="236">
        <f t="shared" si="6"/>
        <v>7</v>
      </c>
      <c r="B273" s="237">
        <v>2020601</v>
      </c>
      <c r="C273" s="237" t="s">
        <v>234</v>
      </c>
      <c r="D273" s="239"/>
      <c r="E273" s="240">
        <v>0</v>
      </c>
      <c r="F273" s="241"/>
    </row>
    <row r="274" ht="14" hidden="1" customHeight="1" spans="1:6">
      <c r="A274" s="236">
        <f t="shared" si="6"/>
        <v>5</v>
      </c>
      <c r="B274" s="237">
        <v>20207</v>
      </c>
      <c r="C274" s="242" t="s">
        <v>235</v>
      </c>
      <c r="D274" s="239">
        <f>SUM(D275:D278)</f>
        <v>0</v>
      </c>
      <c r="E274" s="240">
        <v>0</v>
      </c>
      <c r="F274" s="241"/>
    </row>
    <row r="275" ht="14" hidden="1" customHeight="1" spans="1:6">
      <c r="A275" s="236">
        <f t="shared" si="6"/>
        <v>7</v>
      </c>
      <c r="B275" s="237">
        <v>2020701</v>
      </c>
      <c r="C275" s="237" t="s">
        <v>236</v>
      </c>
      <c r="D275" s="239"/>
      <c r="E275" s="240">
        <v>0</v>
      </c>
      <c r="F275" s="241"/>
    </row>
    <row r="276" ht="14" hidden="1" customHeight="1" spans="1:6">
      <c r="A276" s="236">
        <f t="shared" si="6"/>
        <v>7</v>
      </c>
      <c r="B276" s="237">
        <v>2020702</v>
      </c>
      <c r="C276" s="237" t="s">
        <v>237</v>
      </c>
      <c r="D276" s="239"/>
      <c r="E276" s="240">
        <v>0</v>
      </c>
      <c r="F276" s="241"/>
    </row>
    <row r="277" ht="14" hidden="1" customHeight="1" spans="1:6">
      <c r="A277" s="236">
        <f t="shared" si="6"/>
        <v>7</v>
      </c>
      <c r="B277" s="237">
        <v>2020703</v>
      </c>
      <c r="C277" s="237" t="s">
        <v>238</v>
      </c>
      <c r="D277" s="239"/>
      <c r="E277" s="240">
        <v>0</v>
      </c>
      <c r="F277" s="241"/>
    </row>
    <row r="278" ht="14" hidden="1" customHeight="1" spans="1:6">
      <c r="A278" s="236">
        <f t="shared" si="6"/>
        <v>7</v>
      </c>
      <c r="B278" s="237">
        <v>2020799</v>
      </c>
      <c r="C278" s="237" t="s">
        <v>239</v>
      </c>
      <c r="D278" s="239"/>
      <c r="E278" s="240">
        <v>0</v>
      </c>
      <c r="F278" s="241"/>
    </row>
    <row r="279" ht="14" hidden="1" customHeight="1" spans="1:6">
      <c r="A279" s="236">
        <f t="shared" si="6"/>
        <v>5</v>
      </c>
      <c r="B279" s="237">
        <v>20208</v>
      </c>
      <c r="C279" s="242" t="s">
        <v>240</v>
      </c>
      <c r="D279" s="239">
        <f>SUM(D280:D284)</f>
        <v>0</v>
      </c>
      <c r="E279" s="240">
        <v>0</v>
      </c>
      <c r="F279" s="241"/>
    </row>
    <row r="280" ht="14" hidden="1" customHeight="1" spans="1:6">
      <c r="A280" s="236">
        <f t="shared" si="6"/>
        <v>7</v>
      </c>
      <c r="B280" s="237">
        <v>2020801</v>
      </c>
      <c r="C280" s="237" t="s">
        <v>82</v>
      </c>
      <c r="D280" s="239"/>
      <c r="E280" s="240">
        <v>0</v>
      </c>
      <c r="F280" s="241"/>
    </row>
    <row r="281" ht="14" hidden="1" customHeight="1" spans="1:6">
      <c r="A281" s="236">
        <f t="shared" si="6"/>
        <v>7</v>
      </c>
      <c r="B281" s="237">
        <v>2020802</v>
      </c>
      <c r="C281" s="237" t="s">
        <v>83</v>
      </c>
      <c r="D281" s="239"/>
      <c r="E281" s="240">
        <v>0</v>
      </c>
      <c r="F281" s="241"/>
    </row>
    <row r="282" ht="14" hidden="1" customHeight="1" spans="1:6">
      <c r="A282" s="236">
        <f t="shared" si="6"/>
        <v>7</v>
      </c>
      <c r="B282" s="237">
        <v>2020803</v>
      </c>
      <c r="C282" s="237" t="s">
        <v>84</v>
      </c>
      <c r="D282" s="239"/>
      <c r="E282" s="240">
        <v>0</v>
      </c>
      <c r="F282" s="241"/>
    </row>
    <row r="283" ht="14" hidden="1" customHeight="1" spans="1:6">
      <c r="A283" s="236">
        <f t="shared" si="6"/>
        <v>7</v>
      </c>
      <c r="B283" s="237">
        <v>2020850</v>
      </c>
      <c r="C283" s="237" t="s">
        <v>91</v>
      </c>
      <c r="D283" s="239"/>
      <c r="E283" s="240">
        <v>0</v>
      </c>
      <c r="F283" s="241"/>
    </row>
    <row r="284" ht="14" hidden="1" customHeight="1" spans="1:6">
      <c r="A284" s="236">
        <f t="shared" si="6"/>
        <v>7</v>
      </c>
      <c r="B284" s="237">
        <v>2020899</v>
      </c>
      <c r="C284" s="237" t="s">
        <v>241</v>
      </c>
      <c r="D284" s="239"/>
      <c r="E284" s="240">
        <v>0</v>
      </c>
      <c r="F284" s="241"/>
    </row>
    <row r="285" ht="14" hidden="1" customHeight="1" spans="1:6">
      <c r="A285" s="236">
        <f t="shared" si="6"/>
        <v>5</v>
      </c>
      <c r="B285" s="237">
        <v>20299</v>
      </c>
      <c r="C285" s="242" t="s">
        <v>242</v>
      </c>
      <c r="D285" s="239">
        <f>D286</f>
        <v>0</v>
      </c>
      <c r="E285" s="240">
        <v>0</v>
      </c>
      <c r="F285" s="241"/>
    </row>
    <row r="286" ht="14" hidden="1" customHeight="1" spans="1:6">
      <c r="A286" s="236">
        <f t="shared" si="6"/>
        <v>7</v>
      </c>
      <c r="B286" s="237">
        <v>2029999</v>
      </c>
      <c r="C286" s="237" t="s">
        <v>243</v>
      </c>
      <c r="D286" s="239"/>
      <c r="E286" s="240">
        <v>0</v>
      </c>
      <c r="F286" s="241"/>
    </row>
    <row r="287" ht="14" customHeight="1" spans="1:6">
      <c r="A287" s="236">
        <f t="shared" si="6"/>
        <v>3</v>
      </c>
      <c r="B287" s="237">
        <v>203</v>
      </c>
      <c r="C287" s="242" t="s">
        <v>244</v>
      </c>
      <c r="D287" s="239">
        <f>SUM(D288,D292,D294,D296,D304)</f>
        <v>7</v>
      </c>
      <c r="E287" s="240">
        <v>0</v>
      </c>
      <c r="F287" s="241">
        <f>E287/D287-1</f>
        <v>-1</v>
      </c>
    </row>
    <row r="288" ht="14" hidden="1" customHeight="1" spans="1:6">
      <c r="A288" s="236">
        <f t="shared" si="6"/>
        <v>5</v>
      </c>
      <c r="B288" s="237">
        <v>20301</v>
      </c>
      <c r="C288" s="242" t="s">
        <v>245</v>
      </c>
      <c r="D288" s="239">
        <f>SUM(D289:D291)</f>
        <v>0</v>
      </c>
      <c r="E288" s="240">
        <v>0</v>
      </c>
      <c r="F288" s="241"/>
    </row>
    <row r="289" ht="14" hidden="1" customHeight="1" spans="1:6">
      <c r="A289" s="236">
        <f t="shared" si="6"/>
        <v>7</v>
      </c>
      <c r="B289" s="237">
        <v>2030101</v>
      </c>
      <c r="C289" s="237" t="s">
        <v>246</v>
      </c>
      <c r="D289" s="239"/>
      <c r="E289" s="240">
        <v>0</v>
      </c>
      <c r="F289" s="241"/>
    </row>
    <row r="290" ht="14" hidden="1" customHeight="1" spans="1:6">
      <c r="A290" s="236">
        <f t="shared" si="6"/>
        <v>7</v>
      </c>
      <c r="B290" s="237">
        <v>2030102</v>
      </c>
      <c r="C290" s="237" t="s">
        <v>247</v>
      </c>
      <c r="D290" s="239"/>
      <c r="E290" s="240">
        <v>0</v>
      </c>
      <c r="F290" s="241"/>
    </row>
    <row r="291" ht="14" hidden="1" customHeight="1" spans="1:6">
      <c r="A291" s="236">
        <f t="shared" si="6"/>
        <v>7</v>
      </c>
      <c r="B291" s="237">
        <v>2030199</v>
      </c>
      <c r="C291" s="237" t="s">
        <v>248</v>
      </c>
      <c r="D291" s="239"/>
      <c r="E291" s="240">
        <v>0</v>
      </c>
      <c r="F291" s="241"/>
    </row>
    <row r="292" ht="14" hidden="1" customHeight="1" spans="1:6">
      <c r="A292" s="236">
        <f t="shared" si="6"/>
        <v>5</v>
      </c>
      <c r="B292" s="237">
        <v>20304</v>
      </c>
      <c r="C292" s="242" t="s">
        <v>249</v>
      </c>
      <c r="D292" s="239">
        <f>D293</f>
        <v>0</v>
      </c>
      <c r="E292" s="240">
        <v>0</v>
      </c>
      <c r="F292" s="241"/>
    </row>
    <row r="293" ht="14" hidden="1" customHeight="1" spans="1:6">
      <c r="A293" s="236">
        <f t="shared" si="6"/>
        <v>7</v>
      </c>
      <c r="B293" s="237">
        <v>2030401</v>
      </c>
      <c r="C293" s="237" t="s">
        <v>250</v>
      </c>
      <c r="D293" s="239"/>
      <c r="E293" s="240">
        <v>0</v>
      </c>
      <c r="F293" s="241"/>
    </row>
    <row r="294" ht="14" hidden="1" customHeight="1" spans="1:6">
      <c r="A294" s="236">
        <f t="shared" si="6"/>
        <v>5</v>
      </c>
      <c r="B294" s="237">
        <v>20305</v>
      </c>
      <c r="C294" s="242" t="s">
        <v>251</v>
      </c>
      <c r="D294" s="239">
        <f>D295</f>
        <v>0</v>
      </c>
      <c r="E294" s="240">
        <v>0</v>
      </c>
      <c r="F294" s="241"/>
    </row>
    <row r="295" ht="14" hidden="1" customHeight="1" spans="1:6">
      <c r="A295" s="236">
        <f t="shared" si="6"/>
        <v>7</v>
      </c>
      <c r="B295" s="237">
        <v>2030501</v>
      </c>
      <c r="C295" s="237" t="s">
        <v>252</v>
      </c>
      <c r="D295" s="239"/>
      <c r="E295" s="240">
        <v>0</v>
      </c>
      <c r="F295" s="241"/>
    </row>
    <row r="296" ht="14" customHeight="1" spans="1:6">
      <c r="A296" s="236">
        <f t="shared" si="6"/>
        <v>5</v>
      </c>
      <c r="B296" s="237">
        <v>20306</v>
      </c>
      <c r="C296" s="242" t="s">
        <v>253</v>
      </c>
      <c r="D296" s="239">
        <f>SUM(D297:D303)</f>
        <v>7</v>
      </c>
      <c r="E296" s="240">
        <v>0</v>
      </c>
      <c r="F296" s="241">
        <f>E296/D296-1</f>
        <v>-1</v>
      </c>
    </row>
    <row r="297" ht="14" hidden="1" customHeight="1" spans="1:6">
      <c r="A297" s="236">
        <f t="shared" si="6"/>
        <v>7</v>
      </c>
      <c r="B297" s="237">
        <v>2030601</v>
      </c>
      <c r="C297" s="237" t="s">
        <v>254</v>
      </c>
      <c r="D297" s="239"/>
      <c r="E297" s="240">
        <v>0</v>
      </c>
      <c r="F297" s="241"/>
    </row>
    <row r="298" ht="14" hidden="1" customHeight="1" spans="1:6">
      <c r="A298" s="236">
        <f t="shared" si="6"/>
        <v>7</v>
      </c>
      <c r="B298" s="237">
        <v>2030602</v>
      </c>
      <c r="C298" s="237" t="s">
        <v>255</v>
      </c>
      <c r="D298" s="239"/>
      <c r="E298" s="240">
        <v>0</v>
      </c>
      <c r="F298" s="241"/>
    </row>
    <row r="299" ht="14" customHeight="1" spans="1:6">
      <c r="A299" s="236">
        <f t="shared" si="6"/>
        <v>7</v>
      </c>
      <c r="B299" s="237">
        <v>2030603</v>
      </c>
      <c r="C299" s="237" t="s">
        <v>256</v>
      </c>
      <c r="D299" s="239">
        <v>7</v>
      </c>
      <c r="E299" s="240">
        <v>0</v>
      </c>
      <c r="F299" s="241">
        <f>E299/D299-1</f>
        <v>-1</v>
      </c>
    </row>
    <row r="300" ht="14" hidden="1" customHeight="1" spans="1:6">
      <c r="A300" s="236">
        <f t="shared" si="6"/>
        <v>7</v>
      </c>
      <c r="B300" s="237">
        <v>2030604</v>
      </c>
      <c r="C300" s="237" t="s">
        <v>257</v>
      </c>
      <c r="D300" s="239"/>
      <c r="E300" s="240">
        <v>0</v>
      </c>
      <c r="F300" s="241"/>
    </row>
    <row r="301" ht="14" hidden="1" customHeight="1" spans="1:6">
      <c r="A301" s="236">
        <f t="shared" si="6"/>
        <v>7</v>
      </c>
      <c r="B301" s="237">
        <v>2030607</v>
      </c>
      <c r="C301" s="237" t="s">
        <v>258</v>
      </c>
      <c r="D301" s="239"/>
      <c r="E301" s="240">
        <v>0</v>
      </c>
      <c r="F301" s="241"/>
    </row>
    <row r="302" ht="14" hidden="1" customHeight="1" spans="1:6">
      <c r="A302" s="236">
        <f t="shared" si="6"/>
        <v>7</v>
      </c>
      <c r="B302" s="237">
        <v>2030608</v>
      </c>
      <c r="C302" s="237" t="s">
        <v>259</v>
      </c>
      <c r="D302" s="239"/>
      <c r="E302" s="240">
        <v>0</v>
      </c>
      <c r="F302" s="241"/>
    </row>
    <row r="303" ht="14" hidden="1" customHeight="1" spans="1:6">
      <c r="A303" s="236">
        <f t="shared" si="6"/>
        <v>7</v>
      </c>
      <c r="B303" s="237">
        <v>2030699</v>
      </c>
      <c r="C303" s="237" t="s">
        <v>260</v>
      </c>
      <c r="D303" s="239"/>
      <c r="E303" s="240">
        <v>0</v>
      </c>
      <c r="F303" s="241"/>
    </row>
    <row r="304" ht="14" hidden="1" customHeight="1" spans="1:6">
      <c r="A304" s="236">
        <f t="shared" si="6"/>
        <v>5</v>
      </c>
      <c r="B304" s="237">
        <v>20399</v>
      </c>
      <c r="C304" s="242" t="s">
        <v>261</v>
      </c>
      <c r="D304" s="239">
        <f>D305</f>
        <v>0</v>
      </c>
      <c r="E304" s="240">
        <v>0</v>
      </c>
      <c r="F304" s="241"/>
    </row>
    <row r="305" ht="14" hidden="1" customHeight="1" spans="1:6">
      <c r="A305" s="236">
        <f t="shared" si="6"/>
        <v>7</v>
      </c>
      <c r="B305" s="237">
        <v>2039999</v>
      </c>
      <c r="C305" s="237" t="s">
        <v>262</v>
      </c>
      <c r="D305" s="239"/>
      <c r="E305" s="240">
        <v>0</v>
      </c>
      <c r="F305" s="241"/>
    </row>
    <row r="306" ht="14" customHeight="1" spans="1:6">
      <c r="A306" s="236">
        <f t="shared" si="6"/>
        <v>3</v>
      </c>
      <c r="B306" s="237">
        <v>204</v>
      </c>
      <c r="C306" s="242" t="s">
        <v>263</v>
      </c>
      <c r="D306" s="239">
        <f>SUM(D307,D310,D321,D328,D336,D345,D359,D369,D379,D387,D393)</f>
        <v>21983</v>
      </c>
      <c r="E306" s="240">
        <v>17502.97</v>
      </c>
      <c r="F306" s="241">
        <f>E306/D306-1</f>
        <v>-0.20379520538598</v>
      </c>
    </row>
    <row r="307" ht="14" customHeight="1" spans="1:6">
      <c r="A307" s="236">
        <f t="shared" si="6"/>
        <v>5</v>
      </c>
      <c r="B307" s="237">
        <v>20401</v>
      </c>
      <c r="C307" s="242" t="s">
        <v>264</v>
      </c>
      <c r="D307" s="239">
        <f>SUM(D308:D309)</f>
        <v>0</v>
      </c>
      <c r="E307" s="240">
        <v>344.7</v>
      </c>
      <c r="F307" s="241">
        <v>1</v>
      </c>
    </row>
    <row r="308" ht="14" customHeight="1" spans="1:6">
      <c r="A308" s="236">
        <f t="shared" si="6"/>
        <v>7</v>
      </c>
      <c r="B308" s="237">
        <v>2040101</v>
      </c>
      <c r="C308" s="237" t="s">
        <v>265</v>
      </c>
      <c r="D308" s="239"/>
      <c r="E308" s="240">
        <v>38.7</v>
      </c>
      <c r="F308" s="241">
        <v>1</v>
      </c>
    </row>
    <row r="309" ht="14" customHeight="1" spans="1:6">
      <c r="A309" s="236">
        <f t="shared" si="6"/>
        <v>7</v>
      </c>
      <c r="B309" s="237">
        <v>2040199</v>
      </c>
      <c r="C309" s="237" t="s">
        <v>266</v>
      </c>
      <c r="D309" s="239"/>
      <c r="E309" s="240">
        <v>306</v>
      </c>
      <c r="F309" s="241">
        <v>1</v>
      </c>
    </row>
    <row r="310" ht="14" customHeight="1" spans="1:6">
      <c r="A310" s="236">
        <f t="shared" si="6"/>
        <v>5</v>
      </c>
      <c r="B310" s="237">
        <v>20402</v>
      </c>
      <c r="C310" s="242" t="s">
        <v>267</v>
      </c>
      <c r="D310" s="239">
        <f>SUM(D311:D320)</f>
        <v>19289</v>
      </c>
      <c r="E310" s="240">
        <v>15510.51</v>
      </c>
      <c r="F310" s="241">
        <f>E310/D310-1</f>
        <v>-0.195888330136347</v>
      </c>
    </row>
    <row r="311" ht="14" customHeight="1" spans="1:6">
      <c r="A311" s="236">
        <f t="shared" si="6"/>
        <v>7</v>
      </c>
      <c r="B311" s="237">
        <v>2040201</v>
      </c>
      <c r="C311" s="237" t="s">
        <v>82</v>
      </c>
      <c r="D311" s="239">
        <v>10897</v>
      </c>
      <c r="E311" s="240">
        <v>9560.9</v>
      </c>
      <c r="F311" s="241">
        <f>E311/D311-1</f>
        <v>-0.122611727998532</v>
      </c>
    </row>
    <row r="312" ht="14" customHeight="1" spans="1:6">
      <c r="A312" s="236">
        <f t="shared" si="6"/>
        <v>7</v>
      </c>
      <c r="B312" s="237">
        <v>2040202</v>
      </c>
      <c r="C312" s="237" t="s">
        <v>83</v>
      </c>
      <c r="D312" s="239">
        <v>3989</v>
      </c>
      <c r="E312" s="240">
        <v>2498</v>
      </c>
      <c r="F312" s="241">
        <f>E312/D312-1</f>
        <v>-0.373777889195287</v>
      </c>
    </row>
    <row r="313" ht="14" hidden="1" customHeight="1" spans="1:6">
      <c r="A313" s="236">
        <f t="shared" si="6"/>
        <v>7</v>
      </c>
      <c r="B313" s="237">
        <v>2040203</v>
      </c>
      <c r="C313" s="237" t="s">
        <v>84</v>
      </c>
      <c r="D313" s="239"/>
      <c r="E313" s="240">
        <v>0</v>
      </c>
      <c r="F313" s="241"/>
    </row>
    <row r="314" ht="14" hidden="1" customHeight="1" spans="1:6">
      <c r="A314" s="236">
        <f t="shared" si="6"/>
        <v>7</v>
      </c>
      <c r="B314" s="237">
        <v>2040219</v>
      </c>
      <c r="C314" s="237" t="s">
        <v>122</v>
      </c>
      <c r="D314" s="239"/>
      <c r="E314" s="240">
        <v>0</v>
      </c>
      <c r="F314" s="241"/>
    </row>
    <row r="315" ht="14" customHeight="1" spans="1:6">
      <c r="A315" s="236">
        <f t="shared" si="6"/>
        <v>7</v>
      </c>
      <c r="B315" s="237">
        <v>2040220</v>
      </c>
      <c r="C315" s="237" t="s">
        <v>268</v>
      </c>
      <c r="D315" s="239">
        <v>800</v>
      </c>
      <c r="E315" s="240">
        <v>0</v>
      </c>
      <c r="F315" s="241">
        <f>E315/D315-1</f>
        <v>-1</v>
      </c>
    </row>
    <row r="316" ht="14" hidden="1" customHeight="1" spans="1:6">
      <c r="A316" s="236">
        <f t="shared" si="6"/>
        <v>7</v>
      </c>
      <c r="B316" s="237">
        <v>2040221</v>
      </c>
      <c r="C316" s="237" t="s">
        <v>269</v>
      </c>
      <c r="D316" s="239"/>
      <c r="E316" s="240">
        <v>0</v>
      </c>
      <c r="F316" s="241"/>
    </row>
    <row r="317" ht="14" hidden="1" customHeight="1" spans="1:6">
      <c r="A317" s="236">
        <f t="shared" si="6"/>
        <v>7</v>
      </c>
      <c r="B317" s="237">
        <v>2040222</v>
      </c>
      <c r="C317" s="237" t="s">
        <v>270</v>
      </c>
      <c r="D317" s="239"/>
      <c r="E317" s="240">
        <v>0</v>
      </c>
      <c r="F317" s="241"/>
    </row>
    <row r="318" ht="14" hidden="1" customHeight="1" spans="1:6">
      <c r="A318" s="236">
        <f t="shared" si="6"/>
        <v>7</v>
      </c>
      <c r="B318" s="237">
        <v>2040223</v>
      </c>
      <c r="C318" s="237" t="s">
        <v>271</v>
      </c>
      <c r="D318" s="239"/>
      <c r="E318" s="240">
        <v>0</v>
      </c>
      <c r="F318" s="241"/>
    </row>
    <row r="319" ht="14" hidden="1" customHeight="1" spans="1:6">
      <c r="A319" s="236">
        <f t="shared" si="6"/>
        <v>7</v>
      </c>
      <c r="B319" s="237">
        <v>2040250</v>
      </c>
      <c r="C319" s="237" t="s">
        <v>91</v>
      </c>
      <c r="D319" s="239"/>
      <c r="E319" s="240">
        <v>0</v>
      </c>
      <c r="F319" s="241"/>
    </row>
    <row r="320" ht="14" customHeight="1" spans="1:6">
      <c r="A320" s="236">
        <f t="shared" si="6"/>
        <v>7</v>
      </c>
      <c r="B320" s="237">
        <v>2040299</v>
      </c>
      <c r="C320" s="237" t="s">
        <v>272</v>
      </c>
      <c r="D320" s="239">
        <v>3603</v>
      </c>
      <c r="E320" s="240">
        <v>3451.61</v>
      </c>
      <c r="F320" s="241">
        <f>E320/D320-1</f>
        <v>-0.0420177629752984</v>
      </c>
    </row>
    <row r="321" ht="14" hidden="1" customHeight="1" spans="1:6">
      <c r="A321" s="236">
        <f t="shared" si="6"/>
        <v>5</v>
      </c>
      <c r="B321" s="237">
        <v>20403</v>
      </c>
      <c r="C321" s="242" t="s">
        <v>273</v>
      </c>
      <c r="D321" s="239">
        <f>SUM(D322:D327)</f>
        <v>0</v>
      </c>
      <c r="E321" s="240">
        <v>0</v>
      </c>
      <c r="F321" s="241"/>
    </row>
    <row r="322" ht="14" hidden="1" customHeight="1" spans="1:6">
      <c r="A322" s="236">
        <f t="shared" si="6"/>
        <v>7</v>
      </c>
      <c r="B322" s="237">
        <v>2040301</v>
      </c>
      <c r="C322" s="237" t="s">
        <v>82</v>
      </c>
      <c r="D322" s="239"/>
      <c r="E322" s="240">
        <v>0</v>
      </c>
      <c r="F322" s="241"/>
    </row>
    <row r="323" ht="14" hidden="1" customHeight="1" spans="1:6">
      <c r="A323" s="236">
        <f t="shared" si="6"/>
        <v>7</v>
      </c>
      <c r="B323" s="237">
        <v>2040302</v>
      </c>
      <c r="C323" s="237" t="s">
        <v>83</v>
      </c>
      <c r="D323" s="239"/>
      <c r="E323" s="240">
        <v>0</v>
      </c>
      <c r="F323" s="241"/>
    </row>
    <row r="324" ht="14" hidden="1" customHeight="1" spans="1:6">
      <c r="A324" s="236">
        <f t="shared" si="6"/>
        <v>7</v>
      </c>
      <c r="B324" s="237">
        <v>2040303</v>
      </c>
      <c r="C324" s="237" t="s">
        <v>84</v>
      </c>
      <c r="D324" s="239"/>
      <c r="E324" s="240">
        <v>0</v>
      </c>
      <c r="F324" s="241"/>
    </row>
    <row r="325" ht="14" hidden="1" customHeight="1" spans="1:6">
      <c r="A325" s="236">
        <f t="shared" si="6"/>
        <v>7</v>
      </c>
      <c r="B325" s="237">
        <v>2040304</v>
      </c>
      <c r="C325" s="237" t="s">
        <v>274</v>
      </c>
      <c r="D325" s="239"/>
      <c r="E325" s="240">
        <v>0</v>
      </c>
      <c r="F325" s="241"/>
    </row>
    <row r="326" ht="14" hidden="1" customHeight="1" spans="1:6">
      <c r="A326" s="236">
        <f t="shared" si="6"/>
        <v>7</v>
      </c>
      <c r="B326" s="237">
        <v>2040350</v>
      </c>
      <c r="C326" s="237" t="s">
        <v>91</v>
      </c>
      <c r="D326" s="239"/>
      <c r="E326" s="240">
        <v>0</v>
      </c>
      <c r="F326" s="241"/>
    </row>
    <row r="327" ht="14" hidden="1" customHeight="1" spans="1:6">
      <c r="A327" s="236">
        <f t="shared" ref="A327:A390" si="7">LEN(B327)</f>
        <v>7</v>
      </c>
      <c r="B327" s="237">
        <v>2040399</v>
      </c>
      <c r="C327" s="237" t="s">
        <v>275</v>
      </c>
      <c r="D327" s="239"/>
      <c r="E327" s="240">
        <v>0</v>
      </c>
      <c r="F327" s="241"/>
    </row>
    <row r="328" ht="14" customHeight="1" spans="1:6">
      <c r="A328" s="236">
        <f t="shared" si="7"/>
        <v>5</v>
      </c>
      <c r="B328" s="237">
        <v>20404</v>
      </c>
      <c r="C328" s="242" t="s">
        <v>276</v>
      </c>
      <c r="D328" s="239">
        <f>SUM(D329:D335)</f>
        <v>174</v>
      </c>
      <c r="E328" s="240">
        <v>0</v>
      </c>
      <c r="F328" s="241">
        <f>E328/D328-1</f>
        <v>-1</v>
      </c>
    </row>
    <row r="329" ht="14" customHeight="1" spans="1:6">
      <c r="A329" s="236">
        <f t="shared" si="7"/>
        <v>7</v>
      </c>
      <c r="B329" s="237">
        <v>2040401</v>
      </c>
      <c r="C329" s="237" t="s">
        <v>82</v>
      </c>
      <c r="D329" s="239">
        <v>174</v>
      </c>
      <c r="E329" s="240">
        <v>0</v>
      </c>
      <c r="F329" s="241">
        <f>E329/D329-1</f>
        <v>-1</v>
      </c>
    </row>
    <row r="330" ht="14" hidden="1" customHeight="1" spans="1:6">
      <c r="A330" s="236">
        <f t="shared" si="7"/>
        <v>7</v>
      </c>
      <c r="B330" s="237">
        <v>2040402</v>
      </c>
      <c r="C330" s="237" t="s">
        <v>83</v>
      </c>
      <c r="D330" s="239"/>
      <c r="E330" s="240">
        <v>0</v>
      </c>
      <c r="F330" s="241"/>
    </row>
    <row r="331" ht="14" hidden="1" customHeight="1" spans="1:6">
      <c r="A331" s="236">
        <f t="shared" si="7"/>
        <v>7</v>
      </c>
      <c r="B331" s="237">
        <v>2040403</v>
      </c>
      <c r="C331" s="237" t="s">
        <v>84</v>
      </c>
      <c r="D331" s="239"/>
      <c r="E331" s="240">
        <v>0</v>
      </c>
      <c r="F331" s="241"/>
    </row>
    <row r="332" ht="14" hidden="1" customHeight="1" spans="1:6">
      <c r="A332" s="236">
        <f t="shared" si="7"/>
        <v>7</v>
      </c>
      <c r="B332" s="237">
        <v>2040409</v>
      </c>
      <c r="C332" s="237" t="s">
        <v>277</v>
      </c>
      <c r="D332" s="239"/>
      <c r="E332" s="240">
        <v>0</v>
      </c>
      <c r="F332" s="241"/>
    </row>
    <row r="333" ht="14" hidden="1" customHeight="1" spans="1:6">
      <c r="A333" s="236">
        <f t="shared" si="7"/>
        <v>7</v>
      </c>
      <c r="B333" s="237">
        <v>2040410</v>
      </c>
      <c r="C333" s="237" t="s">
        <v>278</v>
      </c>
      <c r="D333" s="239"/>
      <c r="E333" s="240">
        <v>0</v>
      </c>
      <c r="F333" s="241"/>
    </row>
    <row r="334" ht="14" hidden="1" customHeight="1" spans="1:6">
      <c r="A334" s="236">
        <f t="shared" si="7"/>
        <v>7</v>
      </c>
      <c r="B334" s="237">
        <v>2040450</v>
      </c>
      <c r="C334" s="237" t="s">
        <v>91</v>
      </c>
      <c r="D334" s="239"/>
      <c r="E334" s="240">
        <v>0</v>
      </c>
      <c r="F334" s="241"/>
    </row>
    <row r="335" ht="14" hidden="1" customHeight="1" spans="1:6">
      <c r="A335" s="236">
        <f t="shared" si="7"/>
        <v>7</v>
      </c>
      <c r="B335" s="237">
        <v>2040499</v>
      </c>
      <c r="C335" s="237" t="s">
        <v>279</v>
      </c>
      <c r="D335" s="239"/>
      <c r="E335" s="240">
        <v>0</v>
      </c>
      <c r="F335" s="241"/>
    </row>
    <row r="336" ht="14" customHeight="1" spans="1:6">
      <c r="A336" s="236">
        <f t="shared" si="7"/>
        <v>5</v>
      </c>
      <c r="B336" s="237">
        <v>20405</v>
      </c>
      <c r="C336" s="242" t="s">
        <v>280</v>
      </c>
      <c r="D336" s="239">
        <f>SUM(D337:D344)</f>
        <v>353</v>
      </c>
      <c r="E336" s="240">
        <v>0</v>
      </c>
      <c r="F336" s="241">
        <f>E336/D336-1</f>
        <v>-1</v>
      </c>
    </row>
    <row r="337" ht="14" customHeight="1" spans="1:6">
      <c r="A337" s="236">
        <f t="shared" si="7"/>
        <v>7</v>
      </c>
      <c r="B337" s="237">
        <v>2040501</v>
      </c>
      <c r="C337" s="237" t="s">
        <v>82</v>
      </c>
      <c r="D337" s="239">
        <v>353</v>
      </c>
      <c r="E337" s="240">
        <v>0</v>
      </c>
      <c r="F337" s="241">
        <f>E337/D337-1</f>
        <v>-1</v>
      </c>
    </row>
    <row r="338" ht="14" hidden="1" customHeight="1" spans="1:6">
      <c r="A338" s="236">
        <f t="shared" si="7"/>
        <v>7</v>
      </c>
      <c r="B338" s="237">
        <v>2040502</v>
      </c>
      <c r="C338" s="237" t="s">
        <v>83</v>
      </c>
      <c r="D338" s="239"/>
      <c r="E338" s="240">
        <v>0</v>
      </c>
      <c r="F338" s="241"/>
    </row>
    <row r="339" ht="14" hidden="1" customHeight="1" spans="1:6">
      <c r="A339" s="236">
        <f t="shared" si="7"/>
        <v>7</v>
      </c>
      <c r="B339" s="237">
        <v>2040503</v>
      </c>
      <c r="C339" s="237" t="s">
        <v>84</v>
      </c>
      <c r="D339" s="239"/>
      <c r="E339" s="240">
        <v>0</v>
      </c>
      <c r="F339" s="241"/>
    </row>
    <row r="340" ht="14" hidden="1" customHeight="1" spans="1:6">
      <c r="A340" s="236">
        <f t="shared" si="7"/>
        <v>7</v>
      </c>
      <c r="B340" s="237">
        <v>2040504</v>
      </c>
      <c r="C340" s="237" t="s">
        <v>281</v>
      </c>
      <c r="D340" s="239"/>
      <c r="E340" s="240">
        <v>0</v>
      </c>
      <c r="F340" s="241"/>
    </row>
    <row r="341" ht="14" hidden="1" customHeight="1" spans="1:6">
      <c r="A341" s="236">
        <f t="shared" si="7"/>
        <v>7</v>
      </c>
      <c r="B341" s="237">
        <v>2040505</v>
      </c>
      <c r="C341" s="237" t="s">
        <v>282</v>
      </c>
      <c r="D341" s="239"/>
      <c r="E341" s="240">
        <v>0</v>
      </c>
      <c r="F341" s="241"/>
    </row>
    <row r="342" ht="14" hidden="1" customHeight="1" spans="1:6">
      <c r="A342" s="236">
        <f t="shared" si="7"/>
        <v>7</v>
      </c>
      <c r="B342" s="237">
        <v>2040506</v>
      </c>
      <c r="C342" s="237" t="s">
        <v>283</v>
      </c>
      <c r="D342" s="239"/>
      <c r="E342" s="240">
        <v>0</v>
      </c>
      <c r="F342" s="241"/>
    </row>
    <row r="343" ht="14" hidden="1" customHeight="1" spans="1:6">
      <c r="A343" s="236">
        <f t="shared" si="7"/>
        <v>7</v>
      </c>
      <c r="B343" s="237">
        <v>2040550</v>
      </c>
      <c r="C343" s="237" t="s">
        <v>91</v>
      </c>
      <c r="D343" s="239"/>
      <c r="E343" s="240">
        <v>0</v>
      </c>
      <c r="F343" s="241"/>
    </row>
    <row r="344" ht="14" hidden="1" customHeight="1" spans="1:6">
      <c r="A344" s="236">
        <f t="shared" si="7"/>
        <v>7</v>
      </c>
      <c r="B344" s="237">
        <v>2040599</v>
      </c>
      <c r="C344" s="237" t="s">
        <v>284</v>
      </c>
      <c r="D344" s="239"/>
      <c r="E344" s="240">
        <v>0</v>
      </c>
      <c r="F344" s="241"/>
    </row>
    <row r="345" ht="14" customHeight="1" spans="1:6">
      <c r="A345" s="236">
        <f t="shared" si="7"/>
        <v>5</v>
      </c>
      <c r="B345" s="237">
        <v>20406</v>
      </c>
      <c r="C345" s="242" t="s">
        <v>285</v>
      </c>
      <c r="D345" s="239">
        <f>SUM(D346:D358)</f>
        <v>1819</v>
      </c>
      <c r="E345" s="240">
        <v>1647.76</v>
      </c>
      <c r="F345" s="241">
        <f>E345/D345-1</f>
        <v>-0.0941396371632766</v>
      </c>
    </row>
    <row r="346" ht="14" customHeight="1" spans="1:6">
      <c r="A346" s="236">
        <f t="shared" si="7"/>
        <v>7</v>
      </c>
      <c r="B346" s="237">
        <v>2040601</v>
      </c>
      <c r="C346" s="237" t="s">
        <v>82</v>
      </c>
      <c r="D346" s="239">
        <v>1405</v>
      </c>
      <c r="E346" s="240">
        <v>1552.76</v>
      </c>
      <c r="F346" s="241">
        <f>E346/D346-1</f>
        <v>0.105167259786477</v>
      </c>
    </row>
    <row r="347" ht="14" customHeight="1" spans="1:6">
      <c r="A347" s="236">
        <f t="shared" si="7"/>
        <v>7</v>
      </c>
      <c r="B347" s="237">
        <v>2040602</v>
      </c>
      <c r="C347" s="237" t="s">
        <v>83</v>
      </c>
      <c r="D347" s="239">
        <v>191</v>
      </c>
      <c r="E347" s="240">
        <v>0</v>
      </c>
      <c r="F347" s="241">
        <f>E347/D347-1</f>
        <v>-1</v>
      </c>
    </row>
    <row r="348" ht="14" hidden="1" customHeight="1" spans="1:6">
      <c r="A348" s="236">
        <f t="shared" si="7"/>
        <v>7</v>
      </c>
      <c r="B348" s="237">
        <v>2040603</v>
      </c>
      <c r="C348" s="237" t="s">
        <v>84</v>
      </c>
      <c r="D348" s="239"/>
      <c r="E348" s="240">
        <v>0</v>
      </c>
      <c r="F348" s="241"/>
    </row>
    <row r="349" ht="14" customHeight="1" spans="1:6">
      <c r="A349" s="236">
        <f t="shared" si="7"/>
        <v>7</v>
      </c>
      <c r="B349" s="237">
        <v>2040604</v>
      </c>
      <c r="C349" s="237" t="s">
        <v>286</v>
      </c>
      <c r="D349" s="239">
        <v>36</v>
      </c>
      <c r="E349" s="240">
        <v>0</v>
      </c>
      <c r="F349" s="241">
        <f>E349/D349-1</f>
        <v>-1</v>
      </c>
    </row>
    <row r="350" ht="14" customHeight="1" spans="1:6">
      <c r="A350" s="236">
        <f t="shared" si="7"/>
        <v>7</v>
      </c>
      <c r="B350" s="237">
        <v>2040605</v>
      </c>
      <c r="C350" s="237" t="s">
        <v>287</v>
      </c>
      <c r="D350" s="239">
        <v>101</v>
      </c>
      <c r="E350" s="240">
        <v>0</v>
      </c>
      <c r="F350" s="241">
        <f>E350/D350-1</f>
        <v>-1</v>
      </c>
    </row>
    <row r="351" ht="14" customHeight="1" spans="1:6">
      <c r="A351" s="236">
        <f t="shared" si="7"/>
        <v>7</v>
      </c>
      <c r="B351" s="237">
        <v>2040606</v>
      </c>
      <c r="C351" s="237" t="s">
        <v>288</v>
      </c>
      <c r="D351" s="239">
        <v>20</v>
      </c>
      <c r="E351" s="240">
        <v>0</v>
      </c>
      <c r="F351" s="241">
        <f>E351/D351-1</f>
        <v>-1</v>
      </c>
    </row>
    <row r="352" ht="14" customHeight="1" spans="1:6">
      <c r="A352" s="236">
        <f t="shared" si="7"/>
        <v>7</v>
      </c>
      <c r="B352" s="237">
        <v>2040607</v>
      </c>
      <c r="C352" s="237" t="s">
        <v>289</v>
      </c>
      <c r="D352" s="239">
        <v>23</v>
      </c>
      <c r="E352" s="240">
        <v>0</v>
      </c>
      <c r="F352" s="241">
        <f>E352/D352-1</f>
        <v>-1</v>
      </c>
    </row>
    <row r="353" ht="14" hidden="1" customHeight="1" spans="1:6">
      <c r="A353" s="236">
        <f t="shared" si="7"/>
        <v>7</v>
      </c>
      <c r="B353" s="237">
        <v>2040608</v>
      </c>
      <c r="C353" s="237" t="s">
        <v>290</v>
      </c>
      <c r="D353" s="239"/>
      <c r="E353" s="240">
        <v>0</v>
      </c>
      <c r="F353" s="241"/>
    </row>
    <row r="354" ht="14" customHeight="1" spans="1:6">
      <c r="A354" s="236">
        <f t="shared" si="7"/>
        <v>7</v>
      </c>
      <c r="B354" s="237">
        <v>2040610</v>
      </c>
      <c r="C354" s="237" t="s">
        <v>291</v>
      </c>
      <c r="D354" s="239">
        <v>43</v>
      </c>
      <c r="E354" s="240">
        <v>95</v>
      </c>
      <c r="F354" s="241">
        <f>E354/D354-1</f>
        <v>1.2093023255814</v>
      </c>
    </row>
    <row r="355" ht="14" hidden="1" customHeight="1" spans="1:6">
      <c r="A355" s="236">
        <f t="shared" si="7"/>
        <v>7</v>
      </c>
      <c r="B355" s="237">
        <v>2040612</v>
      </c>
      <c r="C355" s="237" t="s">
        <v>292</v>
      </c>
      <c r="D355" s="239"/>
      <c r="E355" s="240">
        <v>0</v>
      </c>
      <c r="F355" s="241"/>
    </row>
    <row r="356" ht="14" hidden="1" customHeight="1" spans="1:6">
      <c r="A356" s="236">
        <f t="shared" si="7"/>
        <v>7</v>
      </c>
      <c r="B356" s="237">
        <v>2040613</v>
      </c>
      <c r="C356" s="237" t="s">
        <v>122</v>
      </c>
      <c r="D356" s="239"/>
      <c r="E356" s="240">
        <v>0</v>
      </c>
      <c r="F356" s="241"/>
    </row>
    <row r="357" ht="14" hidden="1" customHeight="1" spans="1:6">
      <c r="A357" s="236">
        <f t="shared" si="7"/>
        <v>7</v>
      </c>
      <c r="B357" s="237">
        <v>2040650</v>
      </c>
      <c r="C357" s="237" t="s">
        <v>91</v>
      </c>
      <c r="D357" s="239"/>
      <c r="E357" s="240">
        <v>0</v>
      </c>
      <c r="F357" s="241"/>
    </row>
    <row r="358" ht="14" hidden="1" customHeight="1" spans="1:6">
      <c r="A358" s="236">
        <f t="shared" si="7"/>
        <v>7</v>
      </c>
      <c r="B358" s="237">
        <v>2040699</v>
      </c>
      <c r="C358" s="237" t="s">
        <v>293</v>
      </c>
      <c r="D358" s="239"/>
      <c r="E358" s="240">
        <v>0</v>
      </c>
      <c r="F358" s="241"/>
    </row>
    <row r="359" ht="14" hidden="1" customHeight="1" spans="1:6">
      <c r="A359" s="236">
        <f t="shared" si="7"/>
        <v>5</v>
      </c>
      <c r="B359" s="237">
        <v>20407</v>
      </c>
      <c r="C359" s="242" t="s">
        <v>294</v>
      </c>
      <c r="D359" s="239">
        <f>SUM(D360:D368)</f>
        <v>0</v>
      </c>
      <c r="E359" s="240">
        <v>0</v>
      </c>
      <c r="F359" s="241"/>
    </row>
    <row r="360" ht="14" hidden="1" customHeight="1" spans="1:6">
      <c r="A360" s="236">
        <f t="shared" si="7"/>
        <v>7</v>
      </c>
      <c r="B360" s="237">
        <v>2040701</v>
      </c>
      <c r="C360" s="237" t="s">
        <v>82</v>
      </c>
      <c r="D360" s="239"/>
      <c r="E360" s="240">
        <v>0</v>
      </c>
      <c r="F360" s="241"/>
    </row>
    <row r="361" ht="14" hidden="1" customHeight="1" spans="1:6">
      <c r="A361" s="236">
        <f t="shared" si="7"/>
        <v>7</v>
      </c>
      <c r="B361" s="237">
        <v>2040702</v>
      </c>
      <c r="C361" s="237" t="s">
        <v>83</v>
      </c>
      <c r="D361" s="239"/>
      <c r="E361" s="240">
        <v>0</v>
      </c>
      <c r="F361" s="241"/>
    </row>
    <row r="362" ht="14" hidden="1" customHeight="1" spans="1:6">
      <c r="A362" s="236">
        <f t="shared" si="7"/>
        <v>7</v>
      </c>
      <c r="B362" s="237">
        <v>2040703</v>
      </c>
      <c r="C362" s="237" t="s">
        <v>84</v>
      </c>
      <c r="D362" s="239"/>
      <c r="E362" s="240">
        <v>0</v>
      </c>
      <c r="F362" s="241"/>
    </row>
    <row r="363" ht="14" hidden="1" customHeight="1" spans="1:6">
      <c r="A363" s="236">
        <f t="shared" si="7"/>
        <v>7</v>
      </c>
      <c r="B363" s="237">
        <v>2040704</v>
      </c>
      <c r="C363" s="237" t="s">
        <v>295</v>
      </c>
      <c r="D363" s="239"/>
      <c r="E363" s="240">
        <v>0</v>
      </c>
      <c r="F363" s="241"/>
    </row>
    <row r="364" ht="14" hidden="1" customHeight="1" spans="1:6">
      <c r="A364" s="236">
        <f t="shared" si="7"/>
        <v>7</v>
      </c>
      <c r="B364" s="237">
        <v>2040705</v>
      </c>
      <c r="C364" s="237" t="s">
        <v>296</v>
      </c>
      <c r="D364" s="239"/>
      <c r="E364" s="240">
        <v>0</v>
      </c>
      <c r="F364" s="241"/>
    </row>
    <row r="365" ht="14" hidden="1" customHeight="1" spans="1:6">
      <c r="A365" s="236">
        <f t="shared" si="7"/>
        <v>7</v>
      </c>
      <c r="B365" s="237">
        <v>2040706</v>
      </c>
      <c r="C365" s="237" t="s">
        <v>297</v>
      </c>
      <c r="D365" s="239"/>
      <c r="E365" s="240">
        <v>0</v>
      </c>
      <c r="F365" s="241"/>
    </row>
    <row r="366" ht="14" hidden="1" customHeight="1" spans="1:6">
      <c r="A366" s="236">
        <f t="shared" si="7"/>
        <v>7</v>
      </c>
      <c r="B366" s="237">
        <v>2040707</v>
      </c>
      <c r="C366" s="237" t="s">
        <v>122</v>
      </c>
      <c r="D366" s="239"/>
      <c r="E366" s="240">
        <v>0</v>
      </c>
      <c r="F366" s="241"/>
    </row>
    <row r="367" ht="14" hidden="1" customHeight="1" spans="1:6">
      <c r="A367" s="236">
        <f t="shared" si="7"/>
        <v>7</v>
      </c>
      <c r="B367" s="237">
        <v>2040750</v>
      </c>
      <c r="C367" s="237" t="s">
        <v>91</v>
      </c>
      <c r="D367" s="239"/>
      <c r="E367" s="240">
        <v>0</v>
      </c>
      <c r="F367" s="241"/>
    </row>
    <row r="368" ht="14" hidden="1" customHeight="1" spans="1:6">
      <c r="A368" s="236">
        <f t="shared" si="7"/>
        <v>7</v>
      </c>
      <c r="B368" s="237">
        <v>2040799</v>
      </c>
      <c r="C368" s="237" t="s">
        <v>298</v>
      </c>
      <c r="D368" s="239"/>
      <c r="E368" s="240">
        <v>0</v>
      </c>
      <c r="F368" s="241"/>
    </row>
    <row r="369" ht="14" hidden="1" customHeight="1" spans="1:6">
      <c r="A369" s="236">
        <f t="shared" si="7"/>
        <v>5</v>
      </c>
      <c r="B369" s="237">
        <v>20408</v>
      </c>
      <c r="C369" s="242" t="s">
        <v>299</v>
      </c>
      <c r="D369" s="239">
        <f>SUM(D370:D378)</f>
        <v>0</v>
      </c>
      <c r="E369" s="240">
        <v>0</v>
      </c>
      <c r="F369" s="241"/>
    </row>
    <row r="370" ht="14" hidden="1" customHeight="1" spans="1:6">
      <c r="A370" s="236">
        <f t="shared" si="7"/>
        <v>7</v>
      </c>
      <c r="B370" s="237">
        <v>2040801</v>
      </c>
      <c r="C370" s="237" t="s">
        <v>82</v>
      </c>
      <c r="D370" s="239"/>
      <c r="E370" s="240">
        <v>0</v>
      </c>
      <c r="F370" s="241"/>
    </row>
    <row r="371" ht="14" hidden="1" customHeight="1" spans="1:6">
      <c r="A371" s="236">
        <f t="shared" si="7"/>
        <v>7</v>
      </c>
      <c r="B371" s="237">
        <v>2040802</v>
      </c>
      <c r="C371" s="237" t="s">
        <v>83</v>
      </c>
      <c r="D371" s="239"/>
      <c r="E371" s="240">
        <v>0</v>
      </c>
      <c r="F371" s="241"/>
    </row>
    <row r="372" ht="14" hidden="1" customHeight="1" spans="1:6">
      <c r="A372" s="236">
        <f t="shared" si="7"/>
        <v>7</v>
      </c>
      <c r="B372" s="237">
        <v>2040803</v>
      </c>
      <c r="C372" s="237" t="s">
        <v>84</v>
      </c>
      <c r="D372" s="239"/>
      <c r="E372" s="240">
        <v>0</v>
      </c>
      <c r="F372" s="241"/>
    </row>
    <row r="373" ht="14" hidden="1" customHeight="1" spans="1:6">
      <c r="A373" s="236">
        <f t="shared" si="7"/>
        <v>7</v>
      </c>
      <c r="B373" s="237">
        <v>2040804</v>
      </c>
      <c r="C373" s="237" t="s">
        <v>300</v>
      </c>
      <c r="D373" s="239"/>
      <c r="E373" s="240">
        <v>0</v>
      </c>
      <c r="F373" s="241"/>
    </row>
    <row r="374" ht="14" hidden="1" customHeight="1" spans="1:6">
      <c r="A374" s="236">
        <f t="shared" si="7"/>
        <v>7</v>
      </c>
      <c r="B374" s="237">
        <v>2040805</v>
      </c>
      <c r="C374" s="237" t="s">
        <v>301</v>
      </c>
      <c r="D374" s="239"/>
      <c r="E374" s="240">
        <v>0</v>
      </c>
      <c r="F374" s="241"/>
    </row>
    <row r="375" ht="14" hidden="1" customHeight="1" spans="1:6">
      <c r="A375" s="236">
        <f t="shared" si="7"/>
        <v>7</v>
      </c>
      <c r="B375" s="237">
        <v>2040806</v>
      </c>
      <c r="C375" s="237" t="s">
        <v>302</v>
      </c>
      <c r="D375" s="239"/>
      <c r="E375" s="240">
        <v>0</v>
      </c>
      <c r="F375" s="241"/>
    </row>
    <row r="376" ht="14" hidden="1" customHeight="1" spans="1:6">
      <c r="A376" s="236">
        <f t="shared" si="7"/>
        <v>7</v>
      </c>
      <c r="B376" s="237">
        <v>2040807</v>
      </c>
      <c r="C376" s="237" t="s">
        <v>122</v>
      </c>
      <c r="D376" s="239"/>
      <c r="E376" s="240">
        <v>0</v>
      </c>
      <c r="F376" s="241"/>
    </row>
    <row r="377" ht="14" hidden="1" customHeight="1" spans="1:6">
      <c r="A377" s="236">
        <f t="shared" si="7"/>
        <v>7</v>
      </c>
      <c r="B377" s="237">
        <v>2040850</v>
      </c>
      <c r="C377" s="237" t="s">
        <v>91</v>
      </c>
      <c r="D377" s="239"/>
      <c r="E377" s="240">
        <v>0</v>
      </c>
      <c r="F377" s="241"/>
    </row>
    <row r="378" ht="14" hidden="1" customHeight="1" spans="1:6">
      <c r="A378" s="236">
        <f t="shared" si="7"/>
        <v>7</v>
      </c>
      <c r="B378" s="237">
        <v>2040899</v>
      </c>
      <c r="C378" s="237" t="s">
        <v>303</v>
      </c>
      <c r="D378" s="239"/>
      <c r="E378" s="240">
        <v>0</v>
      </c>
      <c r="F378" s="241"/>
    </row>
    <row r="379" ht="14" hidden="1" customHeight="1" spans="1:6">
      <c r="A379" s="236">
        <f t="shared" si="7"/>
        <v>5</v>
      </c>
      <c r="B379" s="237">
        <v>20409</v>
      </c>
      <c r="C379" s="242" t="s">
        <v>304</v>
      </c>
      <c r="D379" s="239">
        <f>SUM(D380:D386)</f>
        <v>0</v>
      </c>
      <c r="E379" s="240">
        <v>0</v>
      </c>
      <c r="F379" s="241"/>
    </row>
    <row r="380" ht="14" hidden="1" customHeight="1" spans="1:6">
      <c r="A380" s="236">
        <f t="shared" si="7"/>
        <v>7</v>
      </c>
      <c r="B380" s="237">
        <v>2040901</v>
      </c>
      <c r="C380" s="237" t="s">
        <v>82</v>
      </c>
      <c r="D380" s="239"/>
      <c r="E380" s="240">
        <v>0</v>
      </c>
      <c r="F380" s="241"/>
    </row>
    <row r="381" ht="14" hidden="1" customHeight="1" spans="1:6">
      <c r="A381" s="236">
        <f t="shared" si="7"/>
        <v>7</v>
      </c>
      <c r="B381" s="237">
        <v>2040902</v>
      </c>
      <c r="C381" s="237" t="s">
        <v>83</v>
      </c>
      <c r="D381" s="239"/>
      <c r="E381" s="240">
        <v>0</v>
      </c>
      <c r="F381" s="241"/>
    </row>
    <row r="382" ht="14" hidden="1" customHeight="1" spans="1:6">
      <c r="A382" s="236">
        <f t="shared" si="7"/>
        <v>7</v>
      </c>
      <c r="B382" s="237">
        <v>2040903</v>
      </c>
      <c r="C382" s="237" t="s">
        <v>84</v>
      </c>
      <c r="D382" s="239"/>
      <c r="E382" s="240">
        <v>0</v>
      </c>
      <c r="F382" s="241"/>
    </row>
    <row r="383" ht="14" hidden="1" customHeight="1" spans="1:6">
      <c r="A383" s="236">
        <f t="shared" si="7"/>
        <v>7</v>
      </c>
      <c r="B383" s="237">
        <v>2040904</v>
      </c>
      <c r="C383" s="237" t="s">
        <v>305</v>
      </c>
      <c r="D383" s="239"/>
      <c r="E383" s="240">
        <v>0</v>
      </c>
      <c r="F383" s="241"/>
    </row>
    <row r="384" ht="14" hidden="1" customHeight="1" spans="1:6">
      <c r="A384" s="236">
        <f t="shared" si="7"/>
        <v>7</v>
      </c>
      <c r="B384" s="237">
        <v>2040905</v>
      </c>
      <c r="C384" s="237" t="s">
        <v>306</v>
      </c>
      <c r="D384" s="239"/>
      <c r="E384" s="240">
        <v>0</v>
      </c>
      <c r="F384" s="241"/>
    </row>
    <row r="385" ht="14" hidden="1" customHeight="1" spans="1:6">
      <c r="A385" s="236">
        <f t="shared" si="7"/>
        <v>7</v>
      </c>
      <c r="B385" s="237">
        <v>2040950</v>
      </c>
      <c r="C385" s="237" t="s">
        <v>91</v>
      </c>
      <c r="D385" s="239"/>
      <c r="E385" s="240">
        <v>0</v>
      </c>
      <c r="F385" s="241"/>
    </row>
    <row r="386" ht="14" hidden="1" customHeight="1" spans="1:6">
      <c r="A386" s="236">
        <f t="shared" si="7"/>
        <v>7</v>
      </c>
      <c r="B386" s="237">
        <v>2040999</v>
      </c>
      <c r="C386" s="237" t="s">
        <v>307</v>
      </c>
      <c r="D386" s="239"/>
      <c r="E386" s="240">
        <v>0</v>
      </c>
      <c r="F386" s="241"/>
    </row>
    <row r="387" ht="14" hidden="1" customHeight="1" spans="1:6">
      <c r="A387" s="236">
        <f t="shared" si="7"/>
        <v>5</v>
      </c>
      <c r="B387" s="237">
        <v>20410</v>
      </c>
      <c r="C387" s="242" t="s">
        <v>308</v>
      </c>
      <c r="D387" s="239">
        <f>SUM(D388:D392)</f>
        <v>0</v>
      </c>
      <c r="E387" s="240">
        <v>0</v>
      </c>
      <c r="F387" s="241"/>
    </row>
    <row r="388" ht="14" hidden="1" customHeight="1" spans="1:6">
      <c r="A388" s="236">
        <f t="shared" si="7"/>
        <v>7</v>
      </c>
      <c r="B388" s="237">
        <v>2041001</v>
      </c>
      <c r="C388" s="237" t="s">
        <v>82</v>
      </c>
      <c r="D388" s="239"/>
      <c r="E388" s="240">
        <v>0</v>
      </c>
      <c r="F388" s="241"/>
    </row>
    <row r="389" ht="14" hidden="1" customHeight="1" spans="1:6">
      <c r="A389" s="236">
        <f t="shared" si="7"/>
        <v>7</v>
      </c>
      <c r="B389" s="237">
        <v>2041002</v>
      </c>
      <c r="C389" s="237" t="s">
        <v>83</v>
      </c>
      <c r="D389" s="239"/>
      <c r="E389" s="240">
        <v>0</v>
      </c>
      <c r="F389" s="241"/>
    </row>
    <row r="390" ht="14" hidden="1" customHeight="1" spans="1:6">
      <c r="A390" s="236">
        <f t="shared" si="7"/>
        <v>7</v>
      </c>
      <c r="B390" s="237">
        <v>2041006</v>
      </c>
      <c r="C390" s="237" t="s">
        <v>122</v>
      </c>
      <c r="D390" s="239"/>
      <c r="E390" s="240">
        <v>0</v>
      </c>
      <c r="F390" s="241"/>
    </row>
    <row r="391" ht="14" hidden="1" customHeight="1" spans="1:6">
      <c r="A391" s="236">
        <f t="shared" ref="A391:A454" si="8">LEN(B391)</f>
        <v>7</v>
      </c>
      <c r="B391" s="237">
        <v>2041007</v>
      </c>
      <c r="C391" s="237" t="s">
        <v>309</v>
      </c>
      <c r="D391" s="239"/>
      <c r="E391" s="240">
        <v>0</v>
      </c>
      <c r="F391" s="241"/>
    </row>
    <row r="392" ht="14" hidden="1" customHeight="1" spans="1:6">
      <c r="A392" s="236">
        <f t="shared" si="8"/>
        <v>7</v>
      </c>
      <c r="B392" s="237">
        <v>2041099</v>
      </c>
      <c r="C392" s="237" t="s">
        <v>310</v>
      </c>
      <c r="D392" s="239"/>
      <c r="E392" s="240">
        <v>0</v>
      </c>
      <c r="F392" s="241"/>
    </row>
    <row r="393" ht="14" customHeight="1" spans="1:6">
      <c r="A393" s="236">
        <f t="shared" si="8"/>
        <v>5</v>
      </c>
      <c r="B393" s="237">
        <v>20499</v>
      </c>
      <c r="C393" s="242" t="s">
        <v>311</v>
      </c>
      <c r="D393" s="239">
        <f>SUM(D394:D395)</f>
        <v>348</v>
      </c>
      <c r="E393" s="240">
        <v>0</v>
      </c>
      <c r="F393" s="241">
        <f t="shared" ref="F393:F399" si="9">E393/D393-1</f>
        <v>-1</v>
      </c>
    </row>
    <row r="394" ht="14" customHeight="1" spans="1:6">
      <c r="A394" s="236">
        <f t="shared" si="8"/>
        <v>7</v>
      </c>
      <c r="B394" s="237">
        <v>2049902</v>
      </c>
      <c r="C394" s="237" t="s">
        <v>312</v>
      </c>
      <c r="D394" s="239">
        <v>23</v>
      </c>
      <c r="E394" s="240">
        <v>0</v>
      </c>
      <c r="F394" s="241">
        <f t="shared" si="9"/>
        <v>-1</v>
      </c>
    </row>
    <row r="395" ht="14" customHeight="1" spans="1:6">
      <c r="A395" s="236">
        <f t="shared" si="8"/>
        <v>7</v>
      </c>
      <c r="B395" s="237">
        <v>2049999</v>
      </c>
      <c r="C395" s="237" t="s">
        <v>313</v>
      </c>
      <c r="D395" s="239">
        <v>325</v>
      </c>
      <c r="E395" s="240">
        <v>0</v>
      </c>
      <c r="F395" s="241">
        <f t="shared" si="9"/>
        <v>-1</v>
      </c>
    </row>
    <row r="396" ht="14" customHeight="1" spans="1:6">
      <c r="A396" s="236">
        <f t="shared" si="8"/>
        <v>3</v>
      </c>
      <c r="B396" s="237">
        <v>205</v>
      </c>
      <c r="C396" s="242" t="s">
        <v>314</v>
      </c>
      <c r="D396" s="239">
        <f>SUM(D397,D402,D409,D415,D421,D425,D429,D433,D439,D446)</f>
        <v>148357</v>
      </c>
      <c r="E396" s="240">
        <v>157439.41</v>
      </c>
      <c r="F396" s="241">
        <f t="shared" si="9"/>
        <v>0.0612199626576435</v>
      </c>
    </row>
    <row r="397" ht="14" customHeight="1" spans="1:6">
      <c r="A397" s="236">
        <f t="shared" si="8"/>
        <v>5</v>
      </c>
      <c r="B397" s="237">
        <v>20501</v>
      </c>
      <c r="C397" s="242" t="s">
        <v>315</v>
      </c>
      <c r="D397" s="239">
        <f>SUM(D398:D401)</f>
        <v>3039</v>
      </c>
      <c r="E397" s="240">
        <v>6906.04</v>
      </c>
      <c r="F397" s="241">
        <f t="shared" si="9"/>
        <v>1.27247120763409</v>
      </c>
    </row>
    <row r="398" ht="14" customHeight="1" spans="1:6">
      <c r="A398" s="236">
        <f t="shared" si="8"/>
        <v>7</v>
      </c>
      <c r="B398" s="237">
        <v>2050101</v>
      </c>
      <c r="C398" s="237" t="s">
        <v>82</v>
      </c>
      <c r="D398" s="239">
        <v>963</v>
      </c>
      <c r="E398" s="240">
        <v>1093.48</v>
      </c>
      <c r="F398" s="241">
        <f t="shared" si="9"/>
        <v>0.135493250259605</v>
      </c>
    </row>
    <row r="399" ht="14" customHeight="1" spans="1:6">
      <c r="A399" s="236">
        <f t="shared" si="8"/>
        <v>7</v>
      </c>
      <c r="B399" s="237">
        <v>2050102</v>
      </c>
      <c r="C399" s="237" t="s">
        <v>83</v>
      </c>
      <c r="D399" s="239">
        <v>1330</v>
      </c>
      <c r="E399" s="240">
        <v>130</v>
      </c>
      <c r="F399" s="241">
        <f t="shared" si="9"/>
        <v>-0.902255639097744</v>
      </c>
    </row>
    <row r="400" ht="14" hidden="1" customHeight="1" spans="1:6">
      <c r="A400" s="236">
        <f t="shared" si="8"/>
        <v>7</v>
      </c>
      <c r="B400" s="237">
        <v>2050103</v>
      </c>
      <c r="C400" s="237" t="s">
        <v>84</v>
      </c>
      <c r="D400" s="239"/>
      <c r="E400" s="240">
        <v>0</v>
      </c>
      <c r="F400" s="241"/>
    </row>
    <row r="401" ht="14" customHeight="1" spans="1:6">
      <c r="A401" s="236">
        <f t="shared" si="8"/>
        <v>7</v>
      </c>
      <c r="B401" s="237">
        <v>2050199</v>
      </c>
      <c r="C401" s="237" t="s">
        <v>316</v>
      </c>
      <c r="D401" s="239">
        <v>746</v>
      </c>
      <c r="E401" s="240">
        <v>5682.56</v>
      </c>
      <c r="F401" s="241">
        <f t="shared" ref="F401:F406" si="10">E401/D401-1</f>
        <v>6.6173726541555</v>
      </c>
    </row>
    <row r="402" ht="14" customHeight="1" spans="1:6">
      <c r="A402" s="236">
        <f t="shared" si="8"/>
        <v>5</v>
      </c>
      <c r="B402" s="237">
        <v>20502</v>
      </c>
      <c r="C402" s="242" t="s">
        <v>317</v>
      </c>
      <c r="D402" s="239">
        <f>SUM(D403:D408)</f>
        <v>128012</v>
      </c>
      <c r="E402" s="240">
        <v>127886.02</v>
      </c>
      <c r="F402" s="241">
        <f t="shared" si="10"/>
        <v>-0.000984126488141723</v>
      </c>
    </row>
    <row r="403" ht="14" customHeight="1" spans="1:6">
      <c r="A403" s="236">
        <f t="shared" si="8"/>
        <v>7</v>
      </c>
      <c r="B403" s="237">
        <v>2050201</v>
      </c>
      <c r="C403" s="237" t="s">
        <v>318</v>
      </c>
      <c r="D403" s="239">
        <v>4519</v>
      </c>
      <c r="E403" s="240">
        <v>1765.68</v>
      </c>
      <c r="F403" s="241">
        <f t="shared" si="10"/>
        <v>-0.609276388581545</v>
      </c>
    </row>
    <row r="404" ht="14" customHeight="1" spans="1:6">
      <c r="A404" s="236">
        <f t="shared" si="8"/>
        <v>7</v>
      </c>
      <c r="B404" s="237">
        <v>2050202</v>
      </c>
      <c r="C404" s="237" t="s">
        <v>319</v>
      </c>
      <c r="D404" s="239">
        <v>57127</v>
      </c>
      <c r="E404" s="240">
        <v>64446.56</v>
      </c>
      <c r="F404" s="241">
        <f t="shared" si="10"/>
        <v>0.128127855479896</v>
      </c>
    </row>
    <row r="405" ht="14" customHeight="1" spans="1:6">
      <c r="A405" s="236">
        <f t="shared" si="8"/>
        <v>7</v>
      </c>
      <c r="B405" s="237">
        <v>2050203</v>
      </c>
      <c r="C405" s="237" t="s">
        <v>320</v>
      </c>
      <c r="D405" s="239">
        <v>47383</v>
      </c>
      <c r="E405" s="240">
        <v>53181.04</v>
      </c>
      <c r="F405" s="241">
        <f t="shared" si="10"/>
        <v>0.122365405314142</v>
      </c>
    </row>
    <row r="406" ht="14" customHeight="1" spans="1:6">
      <c r="A406" s="236">
        <f t="shared" si="8"/>
        <v>7</v>
      </c>
      <c r="B406" s="237">
        <v>2050204</v>
      </c>
      <c r="C406" s="237" t="s">
        <v>321</v>
      </c>
      <c r="D406" s="239">
        <v>16511</v>
      </c>
      <c r="E406" s="240">
        <v>3227.5</v>
      </c>
      <c r="F406" s="241">
        <f t="shared" si="10"/>
        <v>-0.804524256556235</v>
      </c>
    </row>
    <row r="407" ht="14" hidden="1" customHeight="1" spans="1:6">
      <c r="A407" s="236">
        <f t="shared" si="8"/>
        <v>7</v>
      </c>
      <c r="B407" s="237">
        <v>2050205</v>
      </c>
      <c r="C407" s="237" t="s">
        <v>322</v>
      </c>
      <c r="D407" s="239"/>
      <c r="E407" s="240">
        <v>0</v>
      </c>
      <c r="F407" s="241"/>
    </row>
    <row r="408" ht="14" customHeight="1" spans="1:6">
      <c r="A408" s="236">
        <f t="shared" si="8"/>
        <v>7</v>
      </c>
      <c r="B408" s="237">
        <v>2050299</v>
      </c>
      <c r="C408" s="237" t="s">
        <v>323</v>
      </c>
      <c r="D408" s="239">
        <v>2472</v>
      </c>
      <c r="E408" s="240">
        <v>5265.23</v>
      </c>
      <c r="F408" s="241">
        <f>E408/D408-1</f>
        <v>1.12994741100324</v>
      </c>
    </row>
    <row r="409" ht="14" customHeight="1" spans="1:6">
      <c r="A409" s="236">
        <f t="shared" si="8"/>
        <v>5</v>
      </c>
      <c r="B409" s="237">
        <v>20503</v>
      </c>
      <c r="C409" s="242" t="s">
        <v>324</v>
      </c>
      <c r="D409" s="239">
        <f>SUM(D410:D414)</f>
        <v>12073</v>
      </c>
      <c r="E409" s="240">
        <v>11427.35</v>
      </c>
      <c r="F409" s="241">
        <f>E409/D409-1</f>
        <v>-0.0534788370744637</v>
      </c>
    </row>
    <row r="410" ht="14" hidden="1" customHeight="1" spans="1:6">
      <c r="A410" s="236">
        <f t="shared" si="8"/>
        <v>7</v>
      </c>
      <c r="B410" s="237">
        <v>2050301</v>
      </c>
      <c r="C410" s="237" t="s">
        <v>325</v>
      </c>
      <c r="D410" s="239"/>
      <c r="E410" s="240">
        <v>0</v>
      </c>
      <c r="F410" s="241"/>
    </row>
    <row r="411" ht="14" customHeight="1" spans="1:6">
      <c r="A411" s="236">
        <f t="shared" si="8"/>
        <v>7</v>
      </c>
      <c r="B411" s="237">
        <v>2050302</v>
      </c>
      <c r="C411" s="237" t="s">
        <v>326</v>
      </c>
      <c r="D411" s="239">
        <v>12073</v>
      </c>
      <c r="E411" s="240">
        <v>11427.35</v>
      </c>
      <c r="F411" s="241">
        <f>E411/D411-1</f>
        <v>-0.0534788370744637</v>
      </c>
    </row>
    <row r="412" ht="14" hidden="1" customHeight="1" spans="1:6">
      <c r="A412" s="236">
        <f t="shared" si="8"/>
        <v>7</v>
      </c>
      <c r="B412" s="237">
        <v>2050303</v>
      </c>
      <c r="C412" s="237" t="s">
        <v>327</v>
      </c>
      <c r="D412" s="239"/>
      <c r="E412" s="240">
        <v>0</v>
      </c>
      <c r="F412" s="241"/>
    </row>
    <row r="413" ht="14" hidden="1" customHeight="1" spans="1:6">
      <c r="A413" s="236">
        <f t="shared" si="8"/>
        <v>7</v>
      </c>
      <c r="B413" s="237">
        <v>2050305</v>
      </c>
      <c r="C413" s="237" t="s">
        <v>328</v>
      </c>
      <c r="D413" s="239"/>
      <c r="E413" s="240">
        <v>0</v>
      </c>
      <c r="F413" s="241"/>
    </row>
    <row r="414" ht="14" hidden="1" customHeight="1" spans="1:6">
      <c r="A414" s="236">
        <f t="shared" si="8"/>
        <v>7</v>
      </c>
      <c r="B414" s="237">
        <v>2050399</v>
      </c>
      <c r="C414" s="237" t="s">
        <v>329</v>
      </c>
      <c r="D414" s="239"/>
      <c r="E414" s="240">
        <v>0</v>
      </c>
      <c r="F414" s="241"/>
    </row>
    <row r="415" ht="14" customHeight="1" spans="1:6">
      <c r="A415" s="236">
        <f t="shared" si="8"/>
        <v>5</v>
      </c>
      <c r="B415" s="237">
        <v>20504</v>
      </c>
      <c r="C415" s="242" t="s">
        <v>330</v>
      </c>
      <c r="D415" s="239">
        <f>SUM(D416:D420)</f>
        <v>9</v>
      </c>
      <c r="E415" s="240">
        <v>0</v>
      </c>
      <c r="F415" s="241">
        <f>E415/D415-1</f>
        <v>-1</v>
      </c>
    </row>
    <row r="416" ht="14" hidden="1" customHeight="1" spans="1:6">
      <c r="A416" s="236">
        <f t="shared" si="8"/>
        <v>7</v>
      </c>
      <c r="B416" s="237">
        <v>2050401</v>
      </c>
      <c r="C416" s="237" t="s">
        <v>331</v>
      </c>
      <c r="D416" s="239"/>
      <c r="E416" s="240">
        <v>0</v>
      </c>
      <c r="F416" s="241"/>
    </row>
    <row r="417" ht="14" hidden="1" customHeight="1" spans="1:6">
      <c r="A417" s="236">
        <f t="shared" si="8"/>
        <v>7</v>
      </c>
      <c r="B417" s="237">
        <v>2050402</v>
      </c>
      <c r="C417" s="237" t="s">
        <v>332</v>
      </c>
      <c r="D417" s="239"/>
      <c r="E417" s="240">
        <v>0</v>
      </c>
      <c r="F417" s="241"/>
    </row>
    <row r="418" ht="14" hidden="1" customHeight="1" spans="1:6">
      <c r="A418" s="236">
        <f t="shared" si="8"/>
        <v>7</v>
      </c>
      <c r="B418" s="237">
        <v>2050403</v>
      </c>
      <c r="C418" s="237" t="s">
        <v>333</v>
      </c>
      <c r="D418" s="239"/>
      <c r="E418" s="240">
        <v>0</v>
      </c>
      <c r="F418" s="241"/>
    </row>
    <row r="419" ht="14" hidden="1" customHeight="1" spans="1:6">
      <c r="A419" s="236">
        <f t="shared" si="8"/>
        <v>7</v>
      </c>
      <c r="B419" s="237">
        <v>2050404</v>
      </c>
      <c r="C419" s="237" t="s">
        <v>334</v>
      </c>
      <c r="D419" s="239"/>
      <c r="E419" s="240">
        <v>0</v>
      </c>
      <c r="F419" s="241"/>
    </row>
    <row r="420" ht="14" customHeight="1" spans="1:6">
      <c r="A420" s="236">
        <f t="shared" si="8"/>
        <v>7</v>
      </c>
      <c r="B420" s="237">
        <v>2050499</v>
      </c>
      <c r="C420" s="237" t="s">
        <v>335</v>
      </c>
      <c r="D420" s="239">
        <v>9</v>
      </c>
      <c r="E420" s="240">
        <v>0</v>
      </c>
      <c r="F420" s="241">
        <f>E420/D420-1</f>
        <v>-1</v>
      </c>
    </row>
    <row r="421" ht="14" customHeight="1" spans="1:6">
      <c r="A421" s="236">
        <f t="shared" si="8"/>
        <v>5</v>
      </c>
      <c r="B421" s="237">
        <v>20505</v>
      </c>
      <c r="C421" s="242" t="s">
        <v>336</v>
      </c>
      <c r="D421" s="239">
        <f>SUM(D422:D424)</f>
        <v>1</v>
      </c>
      <c r="E421" s="240">
        <v>0</v>
      </c>
      <c r="F421" s="241">
        <f>E421/D421-1</f>
        <v>-1</v>
      </c>
    </row>
    <row r="422" ht="14" customHeight="1" spans="1:6">
      <c r="A422" s="236">
        <f t="shared" si="8"/>
        <v>7</v>
      </c>
      <c r="B422" s="237">
        <v>2050501</v>
      </c>
      <c r="C422" s="237" t="s">
        <v>337</v>
      </c>
      <c r="D422" s="239">
        <v>1</v>
      </c>
      <c r="E422" s="240">
        <v>0</v>
      </c>
      <c r="F422" s="241">
        <f>E422/D422-1</f>
        <v>-1</v>
      </c>
    </row>
    <row r="423" ht="14" hidden="1" customHeight="1" spans="1:6">
      <c r="A423" s="236">
        <f t="shared" si="8"/>
        <v>7</v>
      </c>
      <c r="B423" s="237">
        <v>2050502</v>
      </c>
      <c r="C423" s="237" t="s">
        <v>338</v>
      </c>
      <c r="D423" s="239"/>
      <c r="E423" s="240">
        <v>0</v>
      </c>
      <c r="F423" s="241"/>
    </row>
    <row r="424" ht="14" hidden="1" customHeight="1" spans="1:6">
      <c r="A424" s="236">
        <f t="shared" si="8"/>
        <v>7</v>
      </c>
      <c r="B424" s="237">
        <v>2050599</v>
      </c>
      <c r="C424" s="237" t="s">
        <v>339</v>
      </c>
      <c r="D424" s="239"/>
      <c r="E424" s="240">
        <v>0</v>
      </c>
      <c r="F424" s="241"/>
    </row>
    <row r="425" ht="14" hidden="1" customHeight="1" spans="1:6">
      <c r="A425" s="236">
        <f t="shared" si="8"/>
        <v>5</v>
      </c>
      <c r="B425" s="237">
        <v>20506</v>
      </c>
      <c r="C425" s="242" t="s">
        <v>340</v>
      </c>
      <c r="D425" s="239">
        <f>SUM(D426:D428)</f>
        <v>0</v>
      </c>
      <c r="E425" s="240">
        <v>0</v>
      </c>
      <c r="F425" s="241"/>
    </row>
    <row r="426" ht="14" hidden="1" customHeight="1" spans="1:6">
      <c r="A426" s="236">
        <f t="shared" si="8"/>
        <v>7</v>
      </c>
      <c r="B426" s="237">
        <v>2050601</v>
      </c>
      <c r="C426" s="237" t="s">
        <v>341</v>
      </c>
      <c r="D426" s="239"/>
      <c r="E426" s="240">
        <v>0</v>
      </c>
      <c r="F426" s="241"/>
    </row>
    <row r="427" ht="14" hidden="1" customHeight="1" spans="1:6">
      <c r="A427" s="236">
        <f t="shared" si="8"/>
        <v>7</v>
      </c>
      <c r="B427" s="237">
        <v>2050602</v>
      </c>
      <c r="C427" s="237" t="s">
        <v>342</v>
      </c>
      <c r="D427" s="239"/>
      <c r="E427" s="240">
        <v>0</v>
      </c>
      <c r="F427" s="241"/>
    </row>
    <row r="428" ht="14" hidden="1" customHeight="1" spans="1:6">
      <c r="A428" s="236">
        <f t="shared" si="8"/>
        <v>7</v>
      </c>
      <c r="B428" s="237">
        <v>2050699</v>
      </c>
      <c r="C428" s="237" t="s">
        <v>343</v>
      </c>
      <c r="D428" s="239"/>
      <c r="E428" s="240">
        <v>0</v>
      </c>
      <c r="F428" s="241"/>
    </row>
    <row r="429" ht="14" customHeight="1" spans="1:6">
      <c r="A429" s="236">
        <f t="shared" si="8"/>
        <v>5</v>
      </c>
      <c r="B429" s="237">
        <v>20507</v>
      </c>
      <c r="C429" s="242" t="s">
        <v>344</v>
      </c>
      <c r="D429" s="239">
        <f>SUM(D430:D432)</f>
        <v>556</v>
      </c>
      <c r="E429" s="240">
        <v>442.16</v>
      </c>
      <c r="F429" s="241">
        <f>E429/D429-1</f>
        <v>-0.204748201438849</v>
      </c>
    </row>
    <row r="430" ht="14" customHeight="1" spans="1:6">
      <c r="A430" s="236">
        <f t="shared" si="8"/>
        <v>7</v>
      </c>
      <c r="B430" s="237">
        <v>2050701</v>
      </c>
      <c r="C430" s="237" t="s">
        <v>345</v>
      </c>
      <c r="D430" s="239">
        <v>556</v>
      </c>
      <c r="E430" s="240">
        <v>442.16</v>
      </c>
      <c r="F430" s="241">
        <f>E430/D430-1</f>
        <v>-0.204748201438849</v>
      </c>
    </row>
    <row r="431" ht="14" hidden="1" customHeight="1" spans="1:6">
      <c r="A431" s="236">
        <f t="shared" si="8"/>
        <v>7</v>
      </c>
      <c r="B431" s="237">
        <v>2050702</v>
      </c>
      <c r="C431" s="237" t="s">
        <v>346</v>
      </c>
      <c r="D431" s="239"/>
      <c r="E431" s="240">
        <v>0</v>
      </c>
      <c r="F431" s="241"/>
    </row>
    <row r="432" ht="14" hidden="1" customHeight="1" spans="1:6">
      <c r="A432" s="236">
        <f t="shared" si="8"/>
        <v>7</v>
      </c>
      <c r="B432" s="237">
        <v>2050799</v>
      </c>
      <c r="C432" s="237" t="s">
        <v>347</v>
      </c>
      <c r="D432" s="239"/>
      <c r="E432" s="240">
        <v>0</v>
      </c>
      <c r="F432" s="241"/>
    </row>
    <row r="433" ht="14" customHeight="1" spans="1:6">
      <c r="A433" s="236">
        <f t="shared" si="8"/>
        <v>5</v>
      </c>
      <c r="B433" s="237">
        <v>20508</v>
      </c>
      <c r="C433" s="242" t="s">
        <v>348</v>
      </c>
      <c r="D433" s="239">
        <f>SUM(D434:D438)</f>
        <v>1091</v>
      </c>
      <c r="E433" s="240">
        <v>758.84</v>
      </c>
      <c r="F433" s="241">
        <f>E433/D433-1</f>
        <v>-0.304454628780935</v>
      </c>
    </row>
    <row r="434" ht="14" customHeight="1" spans="1:6">
      <c r="A434" s="236">
        <f t="shared" si="8"/>
        <v>7</v>
      </c>
      <c r="B434" s="237">
        <v>2050801</v>
      </c>
      <c r="C434" s="237" t="s">
        <v>349</v>
      </c>
      <c r="D434" s="239">
        <v>362</v>
      </c>
      <c r="E434" s="240">
        <v>428.54</v>
      </c>
      <c r="F434" s="241">
        <f>E434/D434-1</f>
        <v>0.183812154696133</v>
      </c>
    </row>
    <row r="435" ht="14" customHeight="1" spans="1:6">
      <c r="A435" s="236">
        <f t="shared" si="8"/>
        <v>7</v>
      </c>
      <c r="B435" s="237">
        <v>2050802</v>
      </c>
      <c r="C435" s="237" t="s">
        <v>350</v>
      </c>
      <c r="D435" s="239">
        <v>394</v>
      </c>
      <c r="E435" s="240">
        <v>330.3</v>
      </c>
      <c r="F435" s="241">
        <f>E435/D435-1</f>
        <v>-0.161675126903553</v>
      </c>
    </row>
    <row r="436" ht="14" customHeight="1" spans="1:6">
      <c r="A436" s="236">
        <f t="shared" si="8"/>
        <v>7</v>
      </c>
      <c r="B436" s="237">
        <v>2050803</v>
      </c>
      <c r="C436" s="237" t="s">
        <v>351</v>
      </c>
      <c r="D436" s="239">
        <v>335</v>
      </c>
      <c r="E436" s="240">
        <v>0</v>
      </c>
      <c r="F436" s="241">
        <f>E436/D436-1</f>
        <v>-1</v>
      </c>
    </row>
    <row r="437" ht="14" hidden="1" customHeight="1" spans="1:6">
      <c r="A437" s="236">
        <f t="shared" si="8"/>
        <v>7</v>
      </c>
      <c r="B437" s="237">
        <v>2050804</v>
      </c>
      <c r="C437" s="237" t="s">
        <v>352</v>
      </c>
      <c r="D437" s="239"/>
      <c r="E437" s="240">
        <v>0</v>
      </c>
      <c r="F437" s="241"/>
    </row>
    <row r="438" ht="14" hidden="1" customHeight="1" spans="1:6">
      <c r="A438" s="236">
        <f t="shared" si="8"/>
        <v>7</v>
      </c>
      <c r="B438" s="237">
        <v>2050899</v>
      </c>
      <c r="C438" s="237" t="s">
        <v>353</v>
      </c>
      <c r="D438" s="239"/>
      <c r="E438" s="240">
        <v>0</v>
      </c>
      <c r="F438" s="241"/>
    </row>
    <row r="439" ht="14" customHeight="1" spans="1:6">
      <c r="A439" s="236">
        <f t="shared" si="8"/>
        <v>5</v>
      </c>
      <c r="B439" s="237">
        <v>20509</v>
      </c>
      <c r="C439" s="242" t="s">
        <v>354</v>
      </c>
      <c r="D439" s="239">
        <f>SUM(D440:D445)</f>
        <v>3290</v>
      </c>
      <c r="E439" s="240">
        <v>7100</v>
      </c>
      <c r="F439" s="241">
        <f t="shared" ref="F439:F451" si="11">E439/D439-1</f>
        <v>1.1580547112462</v>
      </c>
    </row>
    <row r="440" ht="14" customHeight="1" spans="1:6">
      <c r="A440" s="236">
        <f t="shared" si="8"/>
        <v>7</v>
      </c>
      <c r="B440" s="237">
        <v>2050901</v>
      </c>
      <c r="C440" s="237" t="s">
        <v>355</v>
      </c>
      <c r="D440" s="239">
        <v>625</v>
      </c>
      <c r="E440" s="240">
        <v>3400</v>
      </c>
      <c r="F440" s="241">
        <f t="shared" si="11"/>
        <v>4.44</v>
      </c>
    </row>
    <row r="441" ht="14" customHeight="1" spans="1:6">
      <c r="A441" s="236">
        <f t="shared" si="8"/>
        <v>7</v>
      </c>
      <c r="B441" s="237">
        <v>2050902</v>
      </c>
      <c r="C441" s="237" t="s">
        <v>356</v>
      </c>
      <c r="D441" s="239">
        <v>206</v>
      </c>
      <c r="E441" s="240">
        <v>0</v>
      </c>
      <c r="F441" s="241">
        <f t="shared" si="11"/>
        <v>-1</v>
      </c>
    </row>
    <row r="442" ht="14" customHeight="1" spans="1:6">
      <c r="A442" s="236">
        <f t="shared" si="8"/>
        <v>7</v>
      </c>
      <c r="B442" s="237">
        <v>2050903</v>
      </c>
      <c r="C442" s="237" t="s">
        <v>357</v>
      </c>
      <c r="D442" s="239">
        <v>1055</v>
      </c>
      <c r="E442" s="240">
        <v>3400</v>
      </c>
      <c r="F442" s="241">
        <f t="shared" si="11"/>
        <v>2.22274881516588</v>
      </c>
    </row>
    <row r="443" ht="14" customHeight="1" spans="1:6">
      <c r="A443" s="236">
        <f t="shared" si="8"/>
        <v>7</v>
      </c>
      <c r="B443" s="237">
        <v>2050904</v>
      </c>
      <c r="C443" s="237" t="s">
        <v>358</v>
      </c>
      <c r="D443" s="239">
        <v>360</v>
      </c>
      <c r="E443" s="240">
        <v>0</v>
      </c>
      <c r="F443" s="241">
        <f t="shared" si="11"/>
        <v>-1</v>
      </c>
    </row>
    <row r="444" ht="14" customHeight="1" spans="1:6">
      <c r="A444" s="236">
        <f t="shared" si="8"/>
        <v>7</v>
      </c>
      <c r="B444" s="237">
        <v>2050905</v>
      </c>
      <c r="C444" s="237" t="s">
        <v>359</v>
      </c>
      <c r="D444" s="239">
        <v>987</v>
      </c>
      <c r="E444" s="240">
        <v>300</v>
      </c>
      <c r="F444" s="241">
        <f t="shared" si="11"/>
        <v>-0.696048632218845</v>
      </c>
    </row>
    <row r="445" ht="14" customHeight="1" spans="1:6">
      <c r="A445" s="236">
        <f t="shared" si="8"/>
        <v>7</v>
      </c>
      <c r="B445" s="237">
        <v>2050999</v>
      </c>
      <c r="C445" s="237" t="s">
        <v>360</v>
      </c>
      <c r="D445" s="239">
        <v>57</v>
      </c>
      <c r="E445" s="240">
        <v>0</v>
      </c>
      <c r="F445" s="241">
        <f t="shared" si="11"/>
        <v>-1</v>
      </c>
    </row>
    <row r="446" ht="14" customHeight="1" spans="1:6">
      <c r="A446" s="236">
        <f t="shared" si="8"/>
        <v>5</v>
      </c>
      <c r="B446" s="237">
        <v>20599</v>
      </c>
      <c r="C446" s="242" t="s">
        <v>361</v>
      </c>
      <c r="D446" s="239">
        <f>D447</f>
        <v>286</v>
      </c>
      <c r="E446" s="240">
        <v>2919</v>
      </c>
      <c r="F446" s="241">
        <f t="shared" si="11"/>
        <v>9.20629370629371</v>
      </c>
    </row>
    <row r="447" ht="14" customHeight="1" spans="1:6">
      <c r="A447" s="236">
        <f t="shared" si="8"/>
        <v>7</v>
      </c>
      <c r="B447" s="237">
        <v>2059999</v>
      </c>
      <c r="C447" s="237" t="s">
        <v>362</v>
      </c>
      <c r="D447" s="239">
        <v>286</v>
      </c>
      <c r="E447" s="240">
        <v>2919</v>
      </c>
      <c r="F447" s="241">
        <f t="shared" si="11"/>
        <v>9.20629370629371</v>
      </c>
    </row>
    <row r="448" ht="14" customHeight="1" spans="1:6">
      <c r="A448" s="236">
        <f t="shared" si="8"/>
        <v>3</v>
      </c>
      <c r="B448" s="237">
        <v>206</v>
      </c>
      <c r="C448" s="242" t="s">
        <v>363</v>
      </c>
      <c r="D448" s="239">
        <f>SUM(D449,D454,D463,D469,D474,D479,D484,D491,D495,D499)</f>
        <v>6591</v>
      </c>
      <c r="E448" s="240">
        <v>559.61</v>
      </c>
      <c r="F448" s="241">
        <f t="shared" si="11"/>
        <v>-0.915094826278258</v>
      </c>
    </row>
    <row r="449" ht="14" customHeight="1" spans="1:6">
      <c r="A449" s="236">
        <f t="shared" si="8"/>
        <v>5</v>
      </c>
      <c r="B449" s="237">
        <v>20601</v>
      </c>
      <c r="C449" s="242" t="s">
        <v>364</v>
      </c>
      <c r="D449" s="239">
        <f>SUM(D450:D453)</f>
        <v>4239</v>
      </c>
      <c r="E449" s="240">
        <v>448.55</v>
      </c>
      <c r="F449" s="241">
        <f t="shared" si="11"/>
        <v>-0.894184949280491</v>
      </c>
    </row>
    <row r="450" ht="14" customHeight="1" spans="1:6">
      <c r="A450" s="236">
        <f t="shared" si="8"/>
        <v>7</v>
      </c>
      <c r="B450" s="237">
        <v>2060101</v>
      </c>
      <c r="C450" s="237" t="s">
        <v>82</v>
      </c>
      <c r="D450" s="239">
        <v>1005</v>
      </c>
      <c r="E450" s="240">
        <v>433.11</v>
      </c>
      <c r="F450" s="241">
        <f t="shared" si="11"/>
        <v>-0.569044776119403</v>
      </c>
    </row>
    <row r="451" ht="14" customHeight="1" spans="1:6">
      <c r="A451" s="236">
        <f t="shared" si="8"/>
        <v>7</v>
      </c>
      <c r="B451" s="237">
        <v>2060102</v>
      </c>
      <c r="C451" s="237" t="s">
        <v>83</v>
      </c>
      <c r="D451" s="239">
        <v>298</v>
      </c>
      <c r="E451" s="240">
        <v>15.44</v>
      </c>
      <c r="F451" s="241">
        <f t="shared" si="11"/>
        <v>-0.948187919463087</v>
      </c>
    </row>
    <row r="452" ht="14" hidden="1" customHeight="1" spans="1:6">
      <c r="A452" s="236">
        <f t="shared" si="8"/>
        <v>7</v>
      </c>
      <c r="B452" s="237">
        <v>2060103</v>
      </c>
      <c r="C452" s="237" t="s">
        <v>84</v>
      </c>
      <c r="D452" s="239"/>
      <c r="E452" s="240">
        <v>0</v>
      </c>
      <c r="F452" s="241"/>
    </row>
    <row r="453" ht="14" customHeight="1" spans="1:6">
      <c r="A453" s="236">
        <f t="shared" si="8"/>
        <v>7</v>
      </c>
      <c r="B453" s="237">
        <v>2060199</v>
      </c>
      <c r="C453" s="237" t="s">
        <v>365</v>
      </c>
      <c r="D453" s="239">
        <v>2936</v>
      </c>
      <c r="E453" s="240">
        <v>0</v>
      </c>
      <c r="F453" s="241">
        <f>E453/D453-1</f>
        <v>-1</v>
      </c>
    </row>
    <row r="454" ht="14" customHeight="1" spans="1:6">
      <c r="A454" s="236">
        <f t="shared" si="8"/>
        <v>5</v>
      </c>
      <c r="B454" s="237">
        <v>20602</v>
      </c>
      <c r="C454" s="242" t="s">
        <v>366</v>
      </c>
      <c r="D454" s="239">
        <f>SUM(D455:D462)</f>
        <v>42</v>
      </c>
      <c r="E454" s="240">
        <v>0</v>
      </c>
      <c r="F454" s="241">
        <f>E454/D454-1</f>
        <v>-1</v>
      </c>
    </row>
    <row r="455" ht="14" customHeight="1" spans="1:6">
      <c r="A455" s="236">
        <f t="shared" ref="A455:A518" si="12">LEN(B455)</f>
        <v>7</v>
      </c>
      <c r="B455" s="237">
        <v>2060201</v>
      </c>
      <c r="C455" s="237" t="s">
        <v>367</v>
      </c>
      <c r="D455" s="239">
        <v>2</v>
      </c>
      <c r="E455" s="240">
        <v>0</v>
      </c>
      <c r="F455" s="241">
        <f>E455/D455-1</f>
        <v>-1</v>
      </c>
    </row>
    <row r="456" ht="14" customHeight="1" spans="1:6">
      <c r="A456" s="236">
        <f t="shared" si="12"/>
        <v>7</v>
      </c>
      <c r="B456" s="237">
        <v>2060203</v>
      </c>
      <c r="C456" s="237" t="s">
        <v>368</v>
      </c>
      <c r="D456" s="239">
        <v>10</v>
      </c>
      <c r="E456" s="240">
        <v>0</v>
      </c>
      <c r="F456" s="241">
        <f>E456/D456-1</f>
        <v>-1</v>
      </c>
    </row>
    <row r="457" ht="14" hidden="1" customHeight="1" spans="1:6">
      <c r="A457" s="236">
        <f t="shared" si="12"/>
        <v>7</v>
      </c>
      <c r="B457" s="237">
        <v>2060204</v>
      </c>
      <c r="C457" s="237" t="s">
        <v>369</v>
      </c>
      <c r="D457" s="239"/>
      <c r="E457" s="240">
        <v>0</v>
      </c>
      <c r="F457" s="241"/>
    </row>
    <row r="458" ht="14" hidden="1" customHeight="1" spans="1:6">
      <c r="A458" s="236">
        <f t="shared" si="12"/>
        <v>7</v>
      </c>
      <c r="B458" s="237">
        <v>2060205</v>
      </c>
      <c r="C458" s="237" t="s">
        <v>370</v>
      </c>
      <c r="D458" s="239"/>
      <c r="E458" s="240">
        <v>0</v>
      </c>
      <c r="F458" s="241"/>
    </row>
    <row r="459" ht="14" hidden="1" customHeight="1" spans="1:6">
      <c r="A459" s="236">
        <f t="shared" si="12"/>
        <v>7</v>
      </c>
      <c r="B459" s="237">
        <v>2060206</v>
      </c>
      <c r="C459" s="237" t="s">
        <v>371</v>
      </c>
      <c r="D459" s="239"/>
      <c r="E459" s="240">
        <v>0</v>
      </c>
      <c r="F459" s="241"/>
    </row>
    <row r="460" ht="14" hidden="1" customHeight="1" spans="1:6">
      <c r="A460" s="236">
        <f t="shared" si="12"/>
        <v>7</v>
      </c>
      <c r="B460" s="237">
        <v>2060207</v>
      </c>
      <c r="C460" s="237" t="s">
        <v>372</v>
      </c>
      <c r="D460" s="239"/>
      <c r="E460" s="240">
        <v>0</v>
      </c>
      <c r="F460" s="241"/>
    </row>
    <row r="461" ht="14" customHeight="1" spans="1:6">
      <c r="A461" s="236">
        <f t="shared" si="12"/>
        <v>7</v>
      </c>
      <c r="B461" s="237">
        <v>2060208</v>
      </c>
      <c r="C461" s="237" t="s">
        <v>373</v>
      </c>
      <c r="D461" s="239">
        <v>30</v>
      </c>
      <c r="E461" s="240">
        <v>0</v>
      </c>
      <c r="F461" s="241">
        <f>E461/D461-1</f>
        <v>-1</v>
      </c>
    </row>
    <row r="462" ht="14" hidden="1" customHeight="1" spans="1:6">
      <c r="A462" s="236">
        <f t="shared" si="12"/>
        <v>7</v>
      </c>
      <c r="B462" s="237">
        <v>2060299</v>
      </c>
      <c r="C462" s="237" t="s">
        <v>374</v>
      </c>
      <c r="D462" s="239"/>
      <c r="E462" s="240">
        <v>0</v>
      </c>
      <c r="F462" s="241"/>
    </row>
    <row r="463" ht="14" hidden="1" customHeight="1" spans="1:6">
      <c r="A463" s="236">
        <f t="shared" si="12"/>
        <v>5</v>
      </c>
      <c r="B463" s="237">
        <v>20603</v>
      </c>
      <c r="C463" s="242" t="s">
        <v>375</v>
      </c>
      <c r="D463" s="239">
        <f>SUM(D464:D468)</f>
        <v>0</v>
      </c>
      <c r="E463" s="240">
        <v>0</v>
      </c>
      <c r="F463" s="241"/>
    </row>
    <row r="464" ht="14" hidden="1" customHeight="1" spans="1:6">
      <c r="A464" s="236">
        <f t="shared" si="12"/>
        <v>7</v>
      </c>
      <c r="B464" s="237">
        <v>2060301</v>
      </c>
      <c r="C464" s="237" t="s">
        <v>367</v>
      </c>
      <c r="D464" s="239"/>
      <c r="E464" s="240">
        <v>0</v>
      </c>
      <c r="F464" s="241"/>
    </row>
    <row r="465" ht="14" hidden="1" customHeight="1" spans="1:6">
      <c r="A465" s="236">
        <f t="shared" si="12"/>
        <v>7</v>
      </c>
      <c r="B465" s="237">
        <v>2060302</v>
      </c>
      <c r="C465" s="237" t="s">
        <v>376</v>
      </c>
      <c r="D465" s="239"/>
      <c r="E465" s="240">
        <v>0</v>
      </c>
      <c r="F465" s="241"/>
    </row>
    <row r="466" ht="14" hidden="1" customHeight="1" spans="1:6">
      <c r="A466" s="236">
        <f t="shared" si="12"/>
        <v>7</v>
      </c>
      <c r="B466" s="237">
        <v>2060303</v>
      </c>
      <c r="C466" s="237" t="s">
        <v>377</v>
      </c>
      <c r="D466" s="239"/>
      <c r="E466" s="240">
        <v>0</v>
      </c>
      <c r="F466" s="241"/>
    </row>
    <row r="467" ht="14" hidden="1" customHeight="1" spans="1:6">
      <c r="A467" s="236">
        <f t="shared" si="12"/>
        <v>7</v>
      </c>
      <c r="B467" s="237">
        <v>2060304</v>
      </c>
      <c r="C467" s="237" t="s">
        <v>378</v>
      </c>
      <c r="D467" s="239"/>
      <c r="E467" s="240">
        <v>0</v>
      </c>
      <c r="F467" s="241"/>
    </row>
    <row r="468" ht="14" hidden="1" customHeight="1" spans="1:6">
      <c r="A468" s="236">
        <f t="shared" si="12"/>
        <v>7</v>
      </c>
      <c r="B468" s="237">
        <v>2060399</v>
      </c>
      <c r="C468" s="237" t="s">
        <v>379</v>
      </c>
      <c r="D468" s="239"/>
      <c r="E468" s="240">
        <v>0</v>
      </c>
      <c r="F468" s="241"/>
    </row>
    <row r="469" ht="14" customHeight="1" spans="1:6">
      <c r="A469" s="236">
        <f t="shared" si="12"/>
        <v>5</v>
      </c>
      <c r="B469" s="237">
        <v>20604</v>
      </c>
      <c r="C469" s="242" t="s">
        <v>380</v>
      </c>
      <c r="D469" s="239">
        <f>SUM(D470:D473)</f>
        <v>211</v>
      </c>
      <c r="E469" s="240">
        <v>0</v>
      </c>
      <c r="F469" s="241">
        <f>E469/D469-1</f>
        <v>-1</v>
      </c>
    </row>
    <row r="470" ht="14" hidden="1" customHeight="1" spans="1:6">
      <c r="A470" s="236">
        <f t="shared" si="12"/>
        <v>7</v>
      </c>
      <c r="B470" s="237">
        <v>2060401</v>
      </c>
      <c r="C470" s="237" t="s">
        <v>367</v>
      </c>
      <c r="D470" s="239"/>
      <c r="E470" s="240">
        <v>0</v>
      </c>
      <c r="F470" s="241"/>
    </row>
    <row r="471" ht="14" customHeight="1" spans="1:6">
      <c r="A471" s="236">
        <f t="shared" si="12"/>
        <v>7</v>
      </c>
      <c r="B471" s="237">
        <v>2060404</v>
      </c>
      <c r="C471" s="237" t="s">
        <v>381</v>
      </c>
      <c r="D471" s="239">
        <v>211</v>
      </c>
      <c r="E471" s="240">
        <v>0</v>
      </c>
      <c r="F471" s="241">
        <f>E471/D471-1</f>
        <v>-1</v>
      </c>
    </row>
    <row r="472" ht="14" hidden="1" customHeight="1" spans="1:6">
      <c r="A472" s="236">
        <f t="shared" si="12"/>
        <v>7</v>
      </c>
      <c r="B472" s="237">
        <v>2060405</v>
      </c>
      <c r="C472" s="237" t="s">
        <v>382</v>
      </c>
      <c r="D472" s="239"/>
      <c r="E472" s="240">
        <v>0</v>
      </c>
      <c r="F472" s="241"/>
    </row>
    <row r="473" ht="14" hidden="1" customHeight="1" spans="1:6">
      <c r="A473" s="236">
        <f t="shared" si="12"/>
        <v>7</v>
      </c>
      <c r="B473" s="237">
        <v>2060499</v>
      </c>
      <c r="C473" s="237" t="s">
        <v>383</v>
      </c>
      <c r="D473" s="239"/>
      <c r="E473" s="240">
        <v>0</v>
      </c>
      <c r="F473" s="241"/>
    </row>
    <row r="474" ht="14" customHeight="1" spans="1:6">
      <c r="A474" s="236">
        <f t="shared" si="12"/>
        <v>5</v>
      </c>
      <c r="B474" s="237">
        <v>20605</v>
      </c>
      <c r="C474" s="242" t="s">
        <v>384</v>
      </c>
      <c r="D474" s="239">
        <f>SUM(D475:D478)</f>
        <v>118</v>
      </c>
      <c r="E474" s="240">
        <v>0</v>
      </c>
      <c r="F474" s="241">
        <f>E474/D474-1</f>
        <v>-1</v>
      </c>
    </row>
    <row r="475" ht="14" hidden="1" customHeight="1" spans="1:6">
      <c r="A475" s="236">
        <f t="shared" si="12"/>
        <v>7</v>
      </c>
      <c r="B475" s="237">
        <v>2060501</v>
      </c>
      <c r="C475" s="237" t="s">
        <v>367</v>
      </c>
      <c r="D475" s="239"/>
      <c r="E475" s="240">
        <v>0</v>
      </c>
      <c r="F475" s="241"/>
    </row>
    <row r="476" ht="14" hidden="1" customHeight="1" spans="1:6">
      <c r="A476" s="236">
        <f t="shared" si="12"/>
        <v>7</v>
      </c>
      <c r="B476" s="237">
        <v>2060502</v>
      </c>
      <c r="C476" s="237" t="s">
        <v>385</v>
      </c>
      <c r="D476" s="239"/>
      <c r="E476" s="240">
        <v>0</v>
      </c>
      <c r="F476" s="241"/>
    </row>
    <row r="477" ht="14" hidden="1" customHeight="1" spans="1:6">
      <c r="A477" s="236">
        <f t="shared" si="12"/>
        <v>7</v>
      </c>
      <c r="B477" s="237">
        <v>2060503</v>
      </c>
      <c r="C477" s="237" t="s">
        <v>386</v>
      </c>
      <c r="D477" s="239"/>
      <c r="E477" s="240">
        <v>0</v>
      </c>
      <c r="F477" s="241"/>
    </row>
    <row r="478" ht="14" customHeight="1" spans="1:6">
      <c r="A478" s="236">
        <f t="shared" si="12"/>
        <v>7</v>
      </c>
      <c r="B478" s="237">
        <v>2060599</v>
      </c>
      <c r="C478" s="237" t="s">
        <v>387</v>
      </c>
      <c r="D478" s="239">
        <v>118</v>
      </c>
      <c r="E478" s="240">
        <v>0</v>
      </c>
      <c r="F478" s="241">
        <f>E478/D478-1</f>
        <v>-1</v>
      </c>
    </row>
    <row r="479" ht="14" hidden="1" customHeight="1" spans="1:6">
      <c r="A479" s="236">
        <f t="shared" si="12"/>
        <v>5</v>
      </c>
      <c r="B479" s="237">
        <v>20606</v>
      </c>
      <c r="C479" s="242" t="s">
        <v>388</v>
      </c>
      <c r="D479" s="239">
        <f>SUM(D480:D483)</f>
        <v>0</v>
      </c>
      <c r="E479" s="240">
        <v>0</v>
      </c>
      <c r="F479" s="241"/>
    </row>
    <row r="480" ht="14" hidden="1" customHeight="1" spans="1:6">
      <c r="A480" s="236">
        <f t="shared" si="12"/>
        <v>7</v>
      </c>
      <c r="B480" s="237">
        <v>2060601</v>
      </c>
      <c r="C480" s="237" t="s">
        <v>389</v>
      </c>
      <c r="D480" s="239"/>
      <c r="E480" s="240">
        <v>0</v>
      </c>
      <c r="F480" s="241"/>
    </row>
    <row r="481" ht="14" hidden="1" customHeight="1" spans="1:6">
      <c r="A481" s="236">
        <f t="shared" si="12"/>
        <v>7</v>
      </c>
      <c r="B481" s="237">
        <v>2060602</v>
      </c>
      <c r="C481" s="237" t="s">
        <v>390</v>
      </c>
      <c r="D481" s="239"/>
      <c r="E481" s="240">
        <v>0</v>
      </c>
      <c r="F481" s="241"/>
    </row>
    <row r="482" ht="14" hidden="1" customHeight="1" spans="1:6">
      <c r="A482" s="236">
        <f t="shared" si="12"/>
        <v>7</v>
      </c>
      <c r="B482" s="237">
        <v>2060603</v>
      </c>
      <c r="C482" s="237" t="s">
        <v>391</v>
      </c>
      <c r="D482" s="239"/>
      <c r="E482" s="240">
        <v>0</v>
      </c>
      <c r="F482" s="241"/>
    </row>
    <row r="483" ht="14" hidden="1" customHeight="1" spans="1:6">
      <c r="A483" s="236">
        <f t="shared" si="12"/>
        <v>7</v>
      </c>
      <c r="B483" s="237">
        <v>2060699</v>
      </c>
      <c r="C483" s="237" t="s">
        <v>392</v>
      </c>
      <c r="D483" s="239"/>
      <c r="E483" s="240">
        <v>0</v>
      </c>
      <c r="F483" s="241"/>
    </row>
    <row r="484" ht="14" customHeight="1" spans="1:6">
      <c r="A484" s="236">
        <f t="shared" si="12"/>
        <v>5</v>
      </c>
      <c r="B484" s="237">
        <v>20607</v>
      </c>
      <c r="C484" s="242" t="s">
        <v>393</v>
      </c>
      <c r="D484" s="239">
        <f>SUM(D485:D490)</f>
        <v>70</v>
      </c>
      <c r="E484" s="240">
        <v>106.06</v>
      </c>
      <c r="F484" s="241">
        <f>E484/D484-1</f>
        <v>0.515142857142857</v>
      </c>
    </row>
    <row r="485" ht="14" customHeight="1" spans="1:6">
      <c r="A485" s="236">
        <f t="shared" si="12"/>
        <v>7</v>
      </c>
      <c r="B485" s="237">
        <v>2060701</v>
      </c>
      <c r="C485" s="237" t="s">
        <v>367</v>
      </c>
      <c r="D485" s="239">
        <v>11</v>
      </c>
      <c r="E485" s="240">
        <v>74.06</v>
      </c>
      <c r="F485" s="241">
        <f>E485/D485-1</f>
        <v>5.73272727272727</v>
      </c>
    </row>
    <row r="486" ht="14" customHeight="1" spans="1:6">
      <c r="A486" s="236">
        <f t="shared" si="12"/>
        <v>7</v>
      </c>
      <c r="B486" s="237">
        <v>2060702</v>
      </c>
      <c r="C486" s="237" t="s">
        <v>394</v>
      </c>
      <c r="D486" s="239">
        <v>44</v>
      </c>
      <c r="E486" s="240">
        <v>0</v>
      </c>
      <c r="F486" s="241">
        <f>E486/D486-1</f>
        <v>-1</v>
      </c>
    </row>
    <row r="487" ht="14" hidden="1" customHeight="1" spans="1:6">
      <c r="A487" s="236">
        <f t="shared" si="12"/>
        <v>7</v>
      </c>
      <c r="B487" s="237">
        <v>2060703</v>
      </c>
      <c r="C487" s="237" t="s">
        <v>395</v>
      </c>
      <c r="D487" s="239"/>
      <c r="E487" s="240">
        <v>0</v>
      </c>
      <c r="F487" s="241"/>
    </row>
    <row r="488" ht="14" hidden="1" customHeight="1" spans="1:6">
      <c r="A488" s="236">
        <f t="shared" si="12"/>
        <v>7</v>
      </c>
      <c r="B488" s="237">
        <v>2060704</v>
      </c>
      <c r="C488" s="237" t="s">
        <v>396</v>
      </c>
      <c r="D488" s="239"/>
      <c r="E488" s="240">
        <v>0</v>
      </c>
      <c r="F488" s="241"/>
    </row>
    <row r="489" ht="14" hidden="1" customHeight="1" spans="1:6">
      <c r="A489" s="236">
        <f t="shared" si="12"/>
        <v>7</v>
      </c>
      <c r="B489" s="237">
        <v>2060705</v>
      </c>
      <c r="C489" s="237" t="s">
        <v>397</v>
      </c>
      <c r="D489" s="239"/>
      <c r="E489" s="240">
        <v>0</v>
      </c>
      <c r="F489" s="241"/>
    </row>
    <row r="490" ht="14" customHeight="1" spans="1:6">
      <c r="A490" s="236">
        <f t="shared" si="12"/>
        <v>7</v>
      </c>
      <c r="B490" s="237">
        <v>2060799</v>
      </c>
      <c r="C490" s="237" t="s">
        <v>398</v>
      </c>
      <c r="D490" s="239">
        <v>15</v>
      </c>
      <c r="E490" s="240">
        <v>32</v>
      </c>
      <c r="F490" s="241">
        <f>E490/D490-1</f>
        <v>1.13333333333333</v>
      </c>
    </row>
    <row r="491" ht="14" hidden="1" customHeight="1" spans="1:6">
      <c r="A491" s="236">
        <f t="shared" si="12"/>
        <v>5</v>
      </c>
      <c r="B491" s="237">
        <v>20608</v>
      </c>
      <c r="C491" s="242" t="s">
        <v>399</v>
      </c>
      <c r="D491" s="239">
        <f>SUM(D492:D494)</f>
        <v>0</v>
      </c>
      <c r="E491" s="240">
        <v>0</v>
      </c>
      <c r="F491" s="241"/>
    </row>
    <row r="492" ht="14" hidden="1" customHeight="1" spans="1:6">
      <c r="A492" s="236">
        <f t="shared" si="12"/>
        <v>7</v>
      </c>
      <c r="B492" s="237">
        <v>2060801</v>
      </c>
      <c r="C492" s="237" t="s">
        <v>400</v>
      </c>
      <c r="D492" s="239"/>
      <c r="E492" s="240">
        <v>0</v>
      </c>
      <c r="F492" s="241"/>
    </row>
    <row r="493" ht="14" hidden="1" customHeight="1" spans="1:6">
      <c r="A493" s="236">
        <f t="shared" si="12"/>
        <v>7</v>
      </c>
      <c r="B493" s="237">
        <v>2060802</v>
      </c>
      <c r="C493" s="237" t="s">
        <v>401</v>
      </c>
      <c r="D493" s="239"/>
      <c r="E493" s="240">
        <v>0</v>
      </c>
      <c r="F493" s="241"/>
    </row>
    <row r="494" ht="14" hidden="1" customHeight="1" spans="1:6">
      <c r="A494" s="236">
        <f t="shared" si="12"/>
        <v>7</v>
      </c>
      <c r="B494" s="237">
        <v>2060899</v>
      </c>
      <c r="C494" s="237" t="s">
        <v>402</v>
      </c>
      <c r="D494" s="239"/>
      <c r="E494" s="240">
        <v>0</v>
      </c>
      <c r="F494" s="241"/>
    </row>
    <row r="495" ht="14" hidden="1" customHeight="1" spans="1:6">
      <c r="A495" s="236">
        <f t="shared" si="12"/>
        <v>5</v>
      </c>
      <c r="B495" s="237">
        <v>20609</v>
      </c>
      <c r="C495" s="242" t="s">
        <v>403</v>
      </c>
      <c r="D495" s="239">
        <f>SUM(D496:D498)</f>
        <v>0</v>
      </c>
      <c r="E495" s="240">
        <v>0</v>
      </c>
      <c r="F495" s="241"/>
    </row>
    <row r="496" ht="14" hidden="1" customHeight="1" spans="1:6">
      <c r="A496" s="236">
        <f t="shared" si="12"/>
        <v>7</v>
      </c>
      <c r="B496" s="237">
        <v>2060901</v>
      </c>
      <c r="C496" s="237" t="s">
        <v>404</v>
      </c>
      <c r="D496" s="239"/>
      <c r="E496" s="240">
        <v>0</v>
      </c>
      <c r="F496" s="241"/>
    </row>
    <row r="497" ht="14" hidden="1" customHeight="1" spans="1:6">
      <c r="A497" s="236">
        <f t="shared" si="12"/>
        <v>7</v>
      </c>
      <c r="B497" s="237">
        <v>2060902</v>
      </c>
      <c r="C497" s="237" t="s">
        <v>405</v>
      </c>
      <c r="D497" s="239"/>
      <c r="E497" s="240">
        <v>0</v>
      </c>
      <c r="F497" s="241"/>
    </row>
    <row r="498" ht="14" hidden="1" customHeight="1" spans="1:6">
      <c r="A498" s="236">
        <f t="shared" si="12"/>
        <v>7</v>
      </c>
      <c r="B498" s="237">
        <v>2060999</v>
      </c>
      <c r="C498" s="237" t="s">
        <v>406</v>
      </c>
      <c r="D498" s="239"/>
      <c r="E498" s="240">
        <v>0</v>
      </c>
      <c r="F498" s="241"/>
    </row>
    <row r="499" ht="14" customHeight="1" spans="1:6">
      <c r="A499" s="236">
        <f t="shared" si="12"/>
        <v>5</v>
      </c>
      <c r="B499" s="237">
        <v>20699</v>
      </c>
      <c r="C499" s="242" t="s">
        <v>407</v>
      </c>
      <c r="D499" s="239">
        <f>SUM(D500:D503)</f>
        <v>1911</v>
      </c>
      <c r="E499" s="240">
        <v>5</v>
      </c>
      <c r="F499" s="241">
        <f>E499/D499-1</f>
        <v>-0.99738356881214</v>
      </c>
    </row>
    <row r="500" ht="14" customHeight="1" spans="1:6">
      <c r="A500" s="236">
        <f t="shared" si="12"/>
        <v>7</v>
      </c>
      <c r="B500" s="237">
        <v>2069901</v>
      </c>
      <c r="C500" s="237" t="s">
        <v>408</v>
      </c>
      <c r="D500" s="239"/>
      <c r="E500" s="240">
        <v>5</v>
      </c>
      <c r="F500" s="241">
        <v>1</v>
      </c>
    </row>
    <row r="501" ht="14" hidden="1" customHeight="1" spans="1:6">
      <c r="A501" s="236">
        <f t="shared" si="12"/>
        <v>7</v>
      </c>
      <c r="B501" s="237">
        <v>2069902</v>
      </c>
      <c r="C501" s="237" t="s">
        <v>409</v>
      </c>
      <c r="D501" s="239"/>
      <c r="E501" s="240">
        <v>0</v>
      </c>
      <c r="F501" s="241"/>
    </row>
    <row r="502" ht="14" hidden="1" customHeight="1" spans="1:6">
      <c r="A502" s="236">
        <f t="shared" si="12"/>
        <v>7</v>
      </c>
      <c r="B502" s="237">
        <v>2069903</v>
      </c>
      <c r="C502" s="237" t="s">
        <v>410</v>
      </c>
      <c r="D502" s="239"/>
      <c r="E502" s="240">
        <v>0</v>
      </c>
      <c r="F502" s="241"/>
    </row>
    <row r="503" ht="14" customHeight="1" spans="1:6">
      <c r="A503" s="236">
        <f t="shared" si="12"/>
        <v>7</v>
      </c>
      <c r="B503" s="237">
        <v>2069999</v>
      </c>
      <c r="C503" s="237" t="s">
        <v>411</v>
      </c>
      <c r="D503" s="239">
        <v>1911</v>
      </c>
      <c r="E503" s="240">
        <v>0</v>
      </c>
      <c r="F503" s="241">
        <f>E503/D503-1</f>
        <v>-1</v>
      </c>
    </row>
    <row r="504" ht="14" customHeight="1" spans="1:6">
      <c r="A504" s="236">
        <f t="shared" si="12"/>
        <v>3</v>
      </c>
      <c r="B504" s="237">
        <v>207</v>
      </c>
      <c r="C504" s="242" t="s">
        <v>412</v>
      </c>
      <c r="D504" s="239">
        <f>SUM(D505,D521,D529,D540,D549,D557)</f>
        <v>7425</v>
      </c>
      <c r="E504" s="240">
        <v>7274.02</v>
      </c>
      <c r="F504" s="241">
        <f>E504/D504-1</f>
        <v>-0.0203340067340066</v>
      </c>
    </row>
    <row r="505" ht="14" customHeight="1" spans="1:6">
      <c r="A505" s="236">
        <f t="shared" si="12"/>
        <v>5</v>
      </c>
      <c r="B505" s="237">
        <v>20701</v>
      </c>
      <c r="C505" s="242" t="s">
        <v>413</v>
      </c>
      <c r="D505" s="239">
        <f>SUM(D506:D520)</f>
        <v>2382</v>
      </c>
      <c r="E505" s="240">
        <v>2295.52</v>
      </c>
      <c r="F505" s="241">
        <f>E505/D505-1</f>
        <v>-0.0363056255247691</v>
      </c>
    </row>
    <row r="506" ht="14" customHeight="1" spans="1:6">
      <c r="A506" s="236">
        <f t="shared" si="12"/>
        <v>7</v>
      </c>
      <c r="B506" s="237">
        <v>2070101</v>
      </c>
      <c r="C506" s="237" t="s">
        <v>82</v>
      </c>
      <c r="D506" s="239">
        <v>956</v>
      </c>
      <c r="E506" s="240">
        <v>710.57</v>
      </c>
      <c r="F506" s="241">
        <f>E506/D506-1</f>
        <v>-0.256725941422594</v>
      </c>
    </row>
    <row r="507" ht="14" customHeight="1" spans="1:6">
      <c r="A507" s="236">
        <f t="shared" si="12"/>
        <v>7</v>
      </c>
      <c r="B507" s="237">
        <v>2070102</v>
      </c>
      <c r="C507" s="237" t="s">
        <v>83</v>
      </c>
      <c r="D507" s="239">
        <v>237</v>
      </c>
      <c r="E507" s="240">
        <v>12</v>
      </c>
      <c r="F507" s="241">
        <f>E507/D507-1</f>
        <v>-0.949367088607595</v>
      </c>
    </row>
    <row r="508" ht="14" hidden="1" customHeight="1" spans="1:6">
      <c r="A508" s="236">
        <f t="shared" si="12"/>
        <v>7</v>
      </c>
      <c r="B508" s="237">
        <v>2070103</v>
      </c>
      <c r="C508" s="237" t="s">
        <v>84</v>
      </c>
      <c r="D508" s="239"/>
      <c r="E508" s="240">
        <v>0</v>
      </c>
      <c r="F508" s="241"/>
    </row>
    <row r="509" ht="14" customHeight="1" spans="1:6">
      <c r="A509" s="236">
        <f t="shared" si="12"/>
        <v>7</v>
      </c>
      <c r="B509" s="237">
        <v>2070104</v>
      </c>
      <c r="C509" s="237" t="s">
        <v>414</v>
      </c>
      <c r="D509" s="239">
        <v>50</v>
      </c>
      <c r="E509" s="240">
        <v>223.69</v>
      </c>
      <c r="F509" s="241">
        <f>E509/D509-1</f>
        <v>3.4738</v>
      </c>
    </row>
    <row r="510" ht="14" customHeight="1" spans="1:6">
      <c r="A510" s="236">
        <f t="shared" si="12"/>
        <v>7</v>
      </c>
      <c r="B510" s="237">
        <v>2070105</v>
      </c>
      <c r="C510" s="237" t="s">
        <v>415</v>
      </c>
      <c r="D510" s="239">
        <v>68</v>
      </c>
      <c r="E510" s="240">
        <v>253.99</v>
      </c>
      <c r="F510" s="241">
        <f>E510/D510-1</f>
        <v>2.73514705882353</v>
      </c>
    </row>
    <row r="511" ht="14" hidden="1" customHeight="1" spans="1:6">
      <c r="A511" s="236">
        <f t="shared" si="12"/>
        <v>7</v>
      </c>
      <c r="B511" s="237">
        <v>2070106</v>
      </c>
      <c r="C511" s="237" t="s">
        <v>416</v>
      </c>
      <c r="D511" s="239"/>
      <c r="E511" s="240">
        <v>0</v>
      </c>
      <c r="F511" s="241"/>
    </row>
    <row r="512" ht="14" customHeight="1" spans="1:6">
      <c r="A512" s="236">
        <f t="shared" si="12"/>
        <v>7</v>
      </c>
      <c r="B512" s="237">
        <v>2070107</v>
      </c>
      <c r="C512" s="237" t="s">
        <v>417</v>
      </c>
      <c r="D512" s="239">
        <v>422</v>
      </c>
      <c r="E512" s="240">
        <v>619.49</v>
      </c>
      <c r="F512" s="241">
        <f>E512/D512-1</f>
        <v>0.467985781990521</v>
      </c>
    </row>
    <row r="513" ht="14" customHeight="1" spans="1:6">
      <c r="A513" s="236">
        <f t="shared" si="12"/>
        <v>7</v>
      </c>
      <c r="B513" s="237">
        <v>2070108</v>
      </c>
      <c r="C513" s="237" t="s">
        <v>418</v>
      </c>
      <c r="D513" s="239">
        <v>4</v>
      </c>
      <c r="E513" s="240">
        <v>0</v>
      </c>
      <c r="F513" s="241">
        <f>E513/D513-1</f>
        <v>-1</v>
      </c>
    </row>
    <row r="514" ht="14" customHeight="1" spans="1:6">
      <c r="A514" s="236">
        <f t="shared" si="12"/>
        <v>7</v>
      </c>
      <c r="B514" s="237">
        <v>2070109</v>
      </c>
      <c r="C514" s="237" t="s">
        <v>419</v>
      </c>
      <c r="D514" s="239"/>
      <c r="E514" s="240">
        <v>35.2</v>
      </c>
      <c r="F514" s="241">
        <v>1</v>
      </c>
    </row>
    <row r="515" ht="14" hidden="1" customHeight="1" spans="1:6">
      <c r="A515" s="236">
        <f t="shared" si="12"/>
        <v>7</v>
      </c>
      <c r="B515" s="237">
        <v>2070110</v>
      </c>
      <c r="C515" s="237" t="s">
        <v>420</v>
      </c>
      <c r="D515" s="239"/>
      <c r="E515" s="240">
        <v>0</v>
      </c>
      <c r="F515" s="241"/>
    </row>
    <row r="516" ht="14" customHeight="1" spans="1:6">
      <c r="A516" s="236">
        <f t="shared" si="12"/>
        <v>7</v>
      </c>
      <c r="B516" s="237">
        <v>2070111</v>
      </c>
      <c r="C516" s="237" t="s">
        <v>421</v>
      </c>
      <c r="D516" s="239">
        <v>33</v>
      </c>
      <c r="E516" s="240">
        <v>0</v>
      </c>
      <c r="F516" s="241">
        <f>E516/D516-1</f>
        <v>-1</v>
      </c>
    </row>
    <row r="517" ht="14" hidden="1" customHeight="1" spans="1:6">
      <c r="A517" s="236">
        <f t="shared" si="12"/>
        <v>7</v>
      </c>
      <c r="B517" s="237">
        <v>2070112</v>
      </c>
      <c r="C517" s="237" t="s">
        <v>422</v>
      </c>
      <c r="D517" s="239"/>
      <c r="E517" s="240">
        <v>0</v>
      </c>
      <c r="F517" s="241"/>
    </row>
    <row r="518" ht="14" hidden="1" customHeight="1" spans="1:6">
      <c r="A518" s="236">
        <f t="shared" si="12"/>
        <v>7</v>
      </c>
      <c r="B518" s="237">
        <v>2070113</v>
      </c>
      <c r="C518" s="237" t="s">
        <v>423</v>
      </c>
      <c r="D518" s="239"/>
      <c r="E518" s="240">
        <v>0</v>
      </c>
      <c r="F518" s="241"/>
    </row>
    <row r="519" ht="14" hidden="1" customHeight="1" spans="1:6">
      <c r="A519" s="236">
        <f t="shared" ref="A519:A582" si="13">LEN(B519)</f>
        <v>7</v>
      </c>
      <c r="B519" s="237">
        <v>2070114</v>
      </c>
      <c r="C519" s="237" t="s">
        <v>424</v>
      </c>
      <c r="D519" s="239"/>
      <c r="E519" s="240">
        <v>90.58</v>
      </c>
      <c r="F519" s="241"/>
    </row>
    <row r="520" ht="14" customHeight="1" spans="1:6">
      <c r="A520" s="236">
        <f t="shared" si="13"/>
        <v>7</v>
      </c>
      <c r="B520" s="237">
        <v>2070199</v>
      </c>
      <c r="C520" s="237" t="s">
        <v>425</v>
      </c>
      <c r="D520" s="239">
        <v>612</v>
      </c>
      <c r="E520" s="240">
        <v>350</v>
      </c>
      <c r="F520" s="241">
        <f>E520/D520-1</f>
        <v>-0.428104575163399</v>
      </c>
    </row>
    <row r="521" ht="14" customHeight="1" spans="1:6">
      <c r="A521" s="236">
        <f t="shared" si="13"/>
        <v>5</v>
      </c>
      <c r="B521" s="237">
        <v>20702</v>
      </c>
      <c r="C521" s="242" t="s">
        <v>426</v>
      </c>
      <c r="D521" s="239">
        <f>SUM(D522:D528)</f>
        <v>925</v>
      </c>
      <c r="E521" s="240">
        <v>918.39</v>
      </c>
      <c r="F521" s="241">
        <f>E521/D521-1</f>
        <v>-0.00714594594594598</v>
      </c>
    </row>
    <row r="522" ht="14" customHeight="1" spans="1:6">
      <c r="A522" s="236">
        <f t="shared" si="13"/>
        <v>7</v>
      </c>
      <c r="B522" s="237">
        <v>2070201</v>
      </c>
      <c r="C522" s="237" t="s">
        <v>82</v>
      </c>
      <c r="D522" s="239">
        <v>601</v>
      </c>
      <c r="E522" s="240">
        <v>788.55</v>
      </c>
      <c r="F522" s="241">
        <f>E522/D522-1</f>
        <v>0.312063227953411</v>
      </c>
    </row>
    <row r="523" ht="14" customHeight="1" spans="1:6">
      <c r="A523" s="236">
        <f t="shared" si="13"/>
        <v>7</v>
      </c>
      <c r="B523" s="237">
        <v>2070202</v>
      </c>
      <c r="C523" s="237" t="s">
        <v>83</v>
      </c>
      <c r="D523" s="239">
        <v>107</v>
      </c>
      <c r="E523" s="240">
        <v>129.84</v>
      </c>
      <c r="F523" s="241">
        <f>E523/D523-1</f>
        <v>0.213457943925234</v>
      </c>
    </row>
    <row r="524" ht="14" hidden="1" customHeight="1" spans="1:6">
      <c r="A524" s="236">
        <f t="shared" si="13"/>
        <v>7</v>
      </c>
      <c r="B524" s="237">
        <v>2070203</v>
      </c>
      <c r="C524" s="237" t="s">
        <v>84</v>
      </c>
      <c r="D524" s="239"/>
      <c r="E524" s="240">
        <v>0</v>
      </c>
      <c r="F524" s="241"/>
    </row>
    <row r="525" ht="14" customHeight="1" spans="1:6">
      <c r="A525" s="236">
        <f t="shared" si="13"/>
        <v>7</v>
      </c>
      <c r="B525" s="237">
        <v>2070204</v>
      </c>
      <c r="C525" s="237" t="s">
        <v>427</v>
      </c>
      <c r="D525" s="239">
        <v>202</v>
      </c>
      <c r="E525" s="240">
        <v>0</v>
      </c>
      <c r="F525" s="241">
        <f>E525/D525-1</f>
        <v>-1</v>
      </c>
    </row>
    <row r="526" ht="14" customHeight="1" spans="1:6">
      <c r="A526" s="236">
        <f t="shared" si="13"/>
        <v>7</v>
      </c>
      <c r="B526" s="237">
        <v>2070205</v>
      </c>
      <c r="C526" s="237" t="s">
        <v>428</v>
      </c>
      <c r="D526" s="239">
        <v>15</v>
      </c>
      <c r="E526" s="240">
        <v>0</v>
      </c>
      <c r="F526" s="241">
        <f>E526/D526-1</f>
        <v>-1</v>
      </c>
    </row>
    <row r="527" ht="14" hidden="1" customHeight="1" spans="1:6">
      <c r="A527" s="236">
        <f t="shared" si="13"/>
        <v>7</v>
      </c>
      <c r="B527" s="237">
        <v>2070206</v>
      </c>
      <c r="C527" s="237" t="s">
        <v>429</v>
      </c>
      <c r="D527" s="239"/>
      <c r="E527" s="240">
        <v>0</v>
      </c>
      <c r="F527" s="241"/>
    </row>
    <row r="528" ht="14" hidden="1" customHeight="1" spans="1:6">
      <c r="A528" s="236">
        <f t="shared" si="13"/>
        <v>7</v>
      </c>
      <c r="B528" s="237">
        <v>2070299</v>
      </c>
      <c r="C528" s="237" t="s">
        <v>430</v>
      </c>
      <c r="D528" s="239"/>
      <c r="E528" s="240">
        <v>0</v>
      </c>
      <c r="F528" s="241"/>
    </row>
    <row r="529" ht="14" customHeight="1" spans="1:6">
      <c r="A529" s="236">
        <f t="shared" si="13"/>
        <v>5</v>
      </c>
      <c r="B529" s="237">
        <v>20703</v>
      </c>
      <c r="C529" s="242" t="s">
        <v>431</v>
      </c>
      <c r="D529" s="239">
        <f>SUM(D530:D539)</f>
        <v>349</v>
      </c>
      <c r="E529" s="240">
        <v>313.61</v>
      </c>
      <c r="F529" s="241">
        <f>E529/D529-1</f>
        <v>-0.101404011461318</v>
      </c>
    </row>
    <row r="530" ht="14" customHeight="1" spans="1:6">
      <c r="A530" s="236">
        <f t="shared" si="13"/>
        <v>7</v>
      </c>
      <c r="B530" s="237">
        <v>2070301</v>
      </c>
      <c r="C530" s="237" t="s">
        <v>82</v>
      </c>
      <c r="D530" s="239">
        <v>213</v>
      </c>
      <c r="E530" s="240">
        <v>313.61</v>
      </c>
      <c r="F530" s="241">
        <f>E530/D530-1</f>
        <v>0.472347417840376</v>
      </c>
    </row>
    <row r="531" ht="14" customHeight="1" spans="1:6">
      <c r="A531" s="236">
        <f t="shared" si="13"/>
        <v>7</v>
      </c>
      <c r="B531" s="237">
        <v>2070302</v>
      </c>
      <c r="C531" s="237" t="s">
        <v>83</v>
      </c>
      <c r="D531" s="239">
        <v>33</v>
      </c>
      <c r="E531" s="240">
        <v>0</v>
      </c>
      <c r="F531" s="241">
        <f>E531/D531-1</f>
        <v>-1</v>
      </c>
    </row>
    <row r="532" ht="14" hidden="1" customHeight="1" spans="1:6">
      <c r="A532" s="236">
        <f t="shared" si="13"/>
        <v>7</v>
      </c>
      <c r="B532" s="237">
        <v>2070303</v>
      </c>
      <c r="C532" s="237" t="s">
        <v>84</v>
      </c>
      <c r="D532" s="239"/>
      <c r="E532" s="240">
        <v>0</v>
      </c>
      <c r="F532" s="241"/>
    </row>
    <row r="533" ht="14" hidden="1" customHeight="1" spans="1:6">
      <c r="A533" s="236">
        <f t="shared" si="13"/>
        <v>7</v>
      </c>
      <c r="B533" s="237">
        <v>2070304</v>
      </c>
      <c r="C533" s="237" t="s">
        <v>432</v>
      </c>
      <c r="D533" s="239"/>
      <c r="E533" s="240">
        <v>0</v>
      </c>
      <c r="F533" s="241"/>
    </row>
    <row r="534" ht="14" customHeight="1" spans="1:6">
      <c r="A534" s="236">
        <f t="shared" si="13"/>
        <v>7</v>
      </c>
      <c r="B534" s="237">
        <v>2070305</v>
      </c>
      <c r="C534" s="237" t="s">
        <v>433</v>
      </c>
      <c r="D534" s="239">
        <v>43</v>
      </c>
      <c r="E534" s="240">
        <v>0</v>
      </c>
      <c r="F534" s="241">
        <f>E534/D534-1</f>
        <v>-1</v>
      </c>
    </row>
    <row r="535" ht="14" hidden="1" customHeight="1" spans="1:6">
      <c r="A535" s="236">
        <f t="shared" si="13"/>
        <v>7</v>
      </c>
      <c r="B535" s="237">
        <v>2070306</v>
      </c>
      <c r="C535" s="237" t="s">
        <v>434</v>
      </c>
      <c r="D535" s="239"/>
      <c r="E535" s="240">
        <v>0</v>
      </c>
      <c r="F535" s="241"/>
    </row>
    <row r="536" ht="14" customHeight="1" spans="1:6">
      <c r="A536" s="236">
        <f t="shared" si="13"/>
        <v>7</v>
      </c>
      <c r="B536" s="237">
        <v>2070307</v>
      </c>
      <c r="C536" s="237" t="s">
        <v>435</v>
      </c>
      <c r="D536" s="239">
        <v>60</v>
      </c>
      <c r="E536" s="240">
        <v>0</v>
      </c>
      <c r="F536" s="241">
        <f>E536/D536-1</f>
        <v>-1</v>
      </c>
    </row>
    <row r="537" ht="14" hidden="1" customHeight="1" spans="1:6">
      <c r="A537" s="236">
        <f t="shared" si="13"/>
        <v>7</v>
      </c>
      <c r="B537" s="237">
        <v>2070308</v>
      </c>
      <c r="C537" s="237" t="s">
        <v>436</v>
      </c>
      <c r="D537" s="239"/>
      <c r="E537" s="240">
        <v>0</v>
      </c>
      <c r="F537" s="241"/>
    </row>
    <row r="538" ht="14" hidden="1" customHeight="1" spans="1:6">
      <c r="A538" s="236">
        <f t="shared" si="13"/>
        <v>7</v>
      </c>
      <c r="B538" s="237">
        <v>2070309</v>
      </c>
      <c r="C538" s="237" t="s">
        <v>437</v>
      </c>
      <c r="D538" s="239"/>
      <c r="E538" s="240">
        <v>0</v>
      </c>
      <c r="F538" s="241"/>
    </row>
    <row r="539" ht="14" hidden="1" customHeight="1" spans="1:6">
      <c r="A539" s="236">
        <f t="shared" si="13"/>
        <v>7</v>
      </c>
      <c r="B539" s="237">
        <v>2070399</v>
      </c>
      <c r="C539" s="237" t="s">
        <v>438</v>
      </c>
      <c r="D539" s="239"/>
      <c r="E539" s="240">
        <v>0</v>
      </c>
      <c r="F539" s="241"/>
    </row>
    <row r="540" ht="14" customHeight="1" spans="1:6">
      <c r="A540" s="236">
        <f t="shared" si="13"/>
        <v>5</v>
      </c>
      <c r="B540" s="237">
        <v>20706</v>
      </c>
      <c r="C540" s="242" t="s">
        <v>439</v>
      </c>
      <c r="D540" s="239">
        <f>SUM(D541:D548)</f>
        <v>210</v>
      </c>
      <c r="E540" s="240">
        <v>171.54</v>
      </c>
      <c r="F540" s="241">
        <f>E540/D540-1</f>
        <v>-0.183142857142857</v>
      </c>
    </row>
    <row r="541" ht="14" customHeight="1" spans="1:6">
      <c r="A541" s="236">
        <f t="shared" si="13"/>
        <v>7</v>
      </c>
      <c r="B541" s="237">
        <v>2070601</v>
      </c>
      <c r="C541" s="237" t="s">
        <v>82</v>
      </c>
      <c r="D541" s="239">
        <v>172</v>
      </c>
      <c r="E541" s="240">
        <v>42.17</v>
      </c>
      <c r="F541" s="241">
        <f>E541/D541-1</f>
        <v>-0.754825581395349</v>
      </c>
    </row>
    <row r="542" ht="14" hidden="1" customHeight="1" spans="1:6">
      <c r="A542" s="236">
        <f t="shared" si="13"/>
        <v>7</v>
      </c>
      <c r="B542" s="237">
        <v>2070602</v>
      </c>
      <c r="C542" s="246" t="s">
        <v>83</v>
      </c>
      <c r="D542" s="239"/>
      <c r="E542" s="240">
        <v>0</v>
      </c>
      <c r="F542" s="241"/>
    </row>
    <row r="543" ht="14" hidden="1" customHeight="1" spans="1:6">
      <c r="A543" s="236">
        <f t="shared" si="13"/>
        <v>7</v>
      </c>
      <c r="B543" s="237">
        <v>2070603</v>
      </c>
      <c r="C543" s="246" t="s">
        <v>84</v>
      </c>
      <c r="D543" s="239"/>
      <c r="E543" s="240">
        <v>0</v>
      </c>
      <c r="F543" s="241"/>
    </row>
    <row r="544" ht="14" hidden="1" customHeight="1" spans="1:6">
      <c r="A544" s="236">
        <f t="shared" si="13"/>
        <v>7</v>
      </c>
      <c r="B544" s="237">
        <v>2070604</v>
      </c>
      <c r="C544" s="246" t="s">
        <v>440</v>
      </c>
      <c r="D544" s="239"/>
      <c r="E544" s="240">
        <v>0</v>
      </c>
      <c r="F544" s="241"/>
    </row>
    <row r="545" ht="14" customHeight="1" spans="1:6">
      <c r="A545" s="236">
        <f t="shared" si="13"/>
        <v>7</v>
      </c>
      <c r="B545" s="237">
        <v>2070605</v>
      </c>
      <c r="C545" s="237" t="s">
        <v>441</v>
      </c>
      <c r="D545" s="239">
        <v>2</v>
      </c>
      <c r="E545" s="240">
        <v>0</v>
      </c>
      <c r="F545" s="241">
        <f>E545/D545-1</f>
        <v>-1</v>
      </c>
    </row>
    <row r="546" ht="14" hidden="1" customHeight="1" spans="1:6">
      <c r="A546" s="236">
        <f t="shared" si="13"/>
        <v>7</v>
      </c>
      <c r="B546" s="237">
        <v>2070606</v>
      </c>
      <c r="C546" s="246" t="s">
        <v>442</v>
      </c>
      <c r="D546" s="239"/>
      <c r="E546" s="240">
        <v>0</v>
      </c>
      <c r="F546" s="241"/>
    </row>
    <row r="547" ht="14" customHeight="1" spans="1:6">
      <c r="A547" s="236">
        <f t="shared" si="13"/>
        <v>7</v>
      </c>
      <c r="B547" s="237">
        <v>2070607</v>
      </c>
      <c r="C547" s="237" t="s">
        <v>443</v>
      </c>
      <c r="D547" s="239">
        <v>36</v>
      </c>
      <c r="E547" s="240">
        <v>129.37</v>
      </c>
      <c r="F547" s="241">
        <f>E547/D547-1</f>
        <v>2.59361111111111</v>
      </c>
    </row>
    <row r="548" ht="14" hidden="1" customHeight="1" spans="1:6">
      <c r="A548" s="236">
        <f t="shared" si="13"/>
        <v>7</v>
      </c>
      <c r="B548" s="237">
        <v>2070699</v>
      </c>
      <c r="C548" s="246" t="s">
        <v>444</v>
      </c>
      <c r="D548" s="239"/>
      <c r="E548" s="240">
        <v>0</v>
      </c>
      <c r="F548" s="241"/>
    </row>
    <row r="549" ht="14" customHeight="1" spans="1:6">
      <c r="A549" s="236">
        <f t="shared" si="13"/>
        <v>5</v>
      </c>
      <c r="B549" s="237">
        <v>20708</v>
      </c>
      <c r="C549" s="242" t="s">
        <v>445</v>
      </c>
      <c r="D549" s="239">
        <f>SUM(D550:D556)</f>
        <v>2575</v>
      </c>
      <c r="E549" s="240">
        <v>3224.62</v>
      </c>
      <c r="F549" s="241">
        <f>E549/D549-1</f>
        <v>0.252279611650485</v>
      </c>
    </row>
    <row r="550" ht="14" customHeight="1" spans="1:6">
      <c r="A550" s="236">
        <f t="shared" si="13"/>
        <v>7</v>
      </c>
      <c r="B550" s="237">
        <v>2070801</v>
      </c>
      <c r="C550" s="237" t="s">
        <v>82</v>
      </c>
      <c r="D550" s="239">
        <v>2364</v>
      </c>
      <c r="E550" s="240">
        <v>3150.18</v>
      </c>
      <c r="F550" s="241">
        <f>E550/D550-1</f>
        <v>0.33256345177665</v>
      </c>
    </row>
    <row r="551" ht="14" customHeight="1" spans="1:6">
      <c r="A551" s="236">
        <f t="shared" si="13"/>
        <v>7</v>
      </c>
      <c r="B551" s="237">
        <v>2070802</v>
      </c>
      <c r="C551" s="237" t="s">
        <v>83</v>
      </c>
      <c r="D551" s="239">
        <v>75</v>
      </c>
      <c r="E551" s="240">
        <v>34.44</v>
      </c>
      <c r="F551" s="241">
        <f>E551/D551-1</f>
        <v>-0.5408</v>
      </c>
    </row>
    <row r="552" ht="14" hidden="1" customHeight="1" spans="1:6">
      <c r="A552" s="236">
        <f t="shared" si="13"/>
        <v>7</v>
      </c>
      <c r="B552" s="237">
        <v>2070803</v>
      </c>
      <c r="C552" s="246" t="s">
        <v>84</v>
      </c>
      <c r="D552" s="239"/>
      <c r="E552" s="240">
        <v>0</v>
      </c>
      <c r="F552" s="241"/>
    </row>
    <row r="553" ht="14" hidden="1" customHeight="1" spans="1:6">
      <c r="A553" s="236">
        <f t="shared" si="13"/>
        <v>7</v>
      </c>
      <c r="B553" s="237">
        <v>2070806</v>
      </c>
      <c r="C553" s="246" t="s">
        <v>446</v>
      </c>
      <c r="D553" s="239"/>
      <c r="E553" s="240">
        <v>0</v>
      </c>
      <c r="F553" s="241"/>
    </row>
    <row r="554" ht="14" hidden="1" customHeight="1" spans="1:6">
      <c r="A554" s="236">
        <f t="shared" si="13"/>
        <v>7</v>
      </c>
      <c r="B554" s="237">
        <v>2070807</v>
      </c>
      <c r="C554" s="246" t="s">
        <v>447</v>
      </c>
      <c r="D554" s="239"/>
      <c r="E554" s="240">
        <v>0</v>
      </c>
      <c r="F554" s="241"/>
    </row>
    <row r="555" ht="14" customHeight="1" spans="1:6">
      <c r="A555" s="236">
        <f t="shared" si="13"/>
        <v>7</v>
      </c>
      <c r="B555" s="237">
        <v>2070808</v>
      </c>
      <c r="C555" s="237" t="s">
        <v>448</v>
      </c>
      <c r="D555" s="239">
        <v>136</v>
      </c>
      <c r="E555" s="240">
        <v>40</v>
      </c>
      <c r="F555" s="241">
        <f>E555/D555-1</f>
        <v>-0.705882352941176</v>
      </c>
    </row>
    <row r="556" ht="14" hidden="1" customHeight="1" spans="1:6">
      <c r="A556" s="236">
        <f t="shared" si="13"/>
        <v>7</v>
      </c>
      <c r="B556" s="237">
        <v>2070899</v>
      </c>
      <c r="C556" s="246" t="s">
        <v>449</v>
      </c>
      <c r="D556" s="239"/>
      <c r="E556" s="240">
        <v>0</v>
      </c>
      <c r="F556" s="241"/>
    </row>
    <row r="557" ht="14" customHeight="1" spans="1:6">
      <c r="A557" s="236">
        <f t="shared" si="13"/>
        <v>5</v>
      </c>
      <c r="B557" s="237">
        <v>20799</v>
      </c>
      <c r="C557" s="242" t="s">
        <v>450</v>
      </c>
      <c r="D557" s="239">
        <f>SUM(D558:D560)</f>
        <v>984</v>
      </c>
      <c r="E557" s="240">
        <v>350.34</v>
      </c>
      <c r="F557" s="241">
        <f>E557/D557-1</f>
        <v>-0.643963414634146</v>
      </c>
    </row>
    <row r="558" ht="14" hidden="1" customHeight="1" spans="1:6">
      <c r="A558" s="236">
        <f t="shared" si="13"/>
        <v>7</v>
      </c>
      <c r="B558" s="237">
        <v>2079902</v>
      </c>
      <c r="C558" s="237" t="s">
        <v>451</v>
      </c>
      <c r="D558" s="239"/>
      <c r="E558" s="240">
        <v>0</v>
      </c>
      <c r="F558" s="241"/>
    </row>
    <row r="559" ht="14" customHeight="1" spans="1:6">
      <c r="A559" s="236">
        <f t="shared" si="13"/>
        <v>7</v>
      </c>
      <c r="B559" s="237">
        <v>2079903</v>
      </c>
      <c r="C559" s="237" t="s">
        <v>452</v>
      </c>
      <c r="D559" s="239">
        <v>100</v>
      </c>
      <c r="E559" s="240">
        <v>0</v>
      </c>
      <c r="F559" s="241">
        <f t="shared" ref="F559:F564" si="14">E559/D559-1</f>
        <v>-1</v>
      </c>
    </row>
    <row r="560" ht="14" customHeight="1" spans="1:6">
      <c r="A560" s="236">
        <f t="shared" si="13"/>
        <v>7</v>
      </c>
      <c r="B560" s="237">
        <v>2079999</v>
      </c>
      <c r="C560" s="237" t="s">
        <v>453</v>
      </c>
      <c r="D560" s="239">
        <v>884</v>
      </c>
      <c r="E560" s="240">
        <v>350.34</v>
      </c>
      <c r="F560" s="241">
        <f t="shared" si="14"/>
        <v>-0.60368778280543</v>
      </c>
    </row>
    <row r="561" ht="14" customHeight="1" spans="1:6">
      <c r="A561" s="236">
        <f t="shared" si="13"/>
        <v>3</v>
      </c>
      <c r="B561" s="237">
        <v>208</v>
      </c>
      <c r="C561" s="242" t="s">
        <v>454</v>
      </c>
      <c r="D561" s="239">
        <f>SUM(D562,D581,D589,D591,D600,D604,D614,D623,D630,D638,D647,D653,D656,D659,D662,D665,D668,D672,D676,D685,D688)</f>
        <v>130336</v>
      </c>
      <c r="E561" s="240">
        <v>125355.06</v>
      </c>
      <c r="F561" s="241">
        <f t="shared" si="14"/>
        <v>-0.0382161490301989</v>
      </c>
    </row>
    <row r="562" ht="14" customHeight="1" spans="1:6">
      <c r="A562" s="236">
        <f t="shared" si="13"/>
        <v>5</v>
      </c>
      <c r="B562" s="237">
        <v>20801</v>
      </c>
      <c r="C562" s="242" t="s">
        <v>455</v>
      </c>
      <c r="D562" s="239">
        <f>SUM(D563:D580)</f>
        <v>2227</v>
      </c>
      <c r="E562" s="240">
        <v>2370.95</v>
      </c>
      <c r="F562" s="241">
        <f t="shared" si="14"/>
        <v>0.0646385271665917</v>
      </c>
    </row>
    <row r="563" ht="14" customHeight="1" spans="1:6">
      <c r="A563" s="236">
        <f t="shared" si="13"/>
        <v>7</v>
      </c>
      <c r="B563" s="237">
        <v>2080101</v>
      </c>
      <c r="C563" s="237" t="s">
        <v>82</v>
      </c>
      <c r="D563" s="239">
        <v>1656</v>
      </c>
      <c r="E563" s="240">
        <v>2311.55</v>
      </c>
      <c r="F563" s="241">
        <f t="shared" si="14"/>
        <v>0.395863526570049</v>
      </c>
    </row>
    <row r="564" ht="14" customHeight="1" spans="1:6">
      <c r="A564" s="236">
        <f t="shared" si="13"/>
        <v>7</v>
      </c>
      <c r="B564" s="237">
        <v>2080102</v>
      </c>
      <c r="C564" s="237" t="s">
        <v>83</v>
      </c>
      <c r="D564" s="239">
        <v>329</v>
      </c>
      <c r="E564" s="240">
        <v>59.4</v>
      </c>
      <c r="F564" s="241">
        <f t="shared" si="14"/>
        <v>-0.819452887537994</v>
      </c>
    </row>
    <row r="565" ht="14" hidden="1" customHeight="1" spans="1:6">
      <c r="A565" s="236">
        <f t="shared" si="13"/>
        <v>7</v>
      </c>
      <c r="B565" s="237">
        <v>2080103</v>
      </c>
      <c r="C565" s="237" t="s">
        <v>84</v>
      </c>
      <c r="D565" s="239"/>
      <c r="E565" s="240">
        <v>0</v>
      </c>
      <c r="F565" s="241"/>
    </row>
    <row r="566" ht="14" hidden="1" customHeight="1" spans="1:6">
      <c r="A566" s="236">
        <f t="shared" si="13"/>
        <v>7</v>
      </c>
      <c r="B566" s="237">
        <v>2080104</v>
      </c>
      <c r="C566" s="237" t="s">
        <v>456</v>
      </c>
      <c r="D566" s="239"/>
      <c r="E566" s="240">
        <v>0</v>
      </c>
      <c r="F566" s="241"/>
    </row>
    <row r="567" ht="14" hidden="1" customHeight="1" spans="1:6">
      <c r="A567" s="236">
        <f t="shared" si="13"/>
        <v>7</v>
      </c>
      <c r="B567" s="237">
        <v>2080105</v>
      </c>
      <c r="C567" s="237" t="s">
        <v>457</v>
      </c>
      <c r="D567" s="239"/>
      <c r="E567" s="240">
        <v>0</v>
      </c>
      <c r="F567" s="241"/>
    </row>
    <row r="568" ht="14" hidden="1" customHeight="1" spans="1:6">
      <c r="A568" s="236">
        <f t="shared" si="13"/>
        <v>7</v>
      </c>
      <c r="B568" s="237">
        <v>2080106</v>
      </c>
      <c r="C568" s="237" t="s">
        <v>458</v>
      </c>
      <c r="D568" s="239"/>
      <c r="E568" s="240">
        <v>0</v>
      </c>
      <c r="F568" s="241"/>
    </row>
    <row r="569" ht="14" hidden="1" customHeight="1" spans="1:6">
      <c r="A569" s="236">
        <f t="shared" si="13"/>
        <v>7</v>
      </c>
      <c r="B569" s="237">
        <v>2080107</v>
      </c>
      <c r="C569" s="237" t="s">
        <v>459</v>
      </c>
      <c r="D569" s="239"/>
      <c r="E569" s="240">
        <v>0</v>
      </c>
      <c r="F569" s="241"/>
    </row>
    <row r="570" ht="14" hidden="1" customHeight="1" spans="1:6">
      <c r="A570" s="236">
        <f t="shared" si="13"/>
        <v>7</v>
      </c>
      <c r="B570" s="237">
        <v>2080108</v>
      </c>
      <c r="C570" s="237" t="s">
        <v>122</v>
      </c>
      <c r="D570" s="239"/>
      <c r="E570" s="240">
        <v>0</v>
      </c>
      <c r="F570" s="241"/>
    </row>
    <row r="571" ht="14" hidden="1" customHeight="1" spans="1:6">
      <c r="A571" s="236">
        <f t="shared" si="13"/>
        <v>7</v>
      </c>
      <c r="B571" s="237">
        <v>2080109</v>
      </c>
      <c r="C571" s="237" t="s">
        <v>460</v>
      </c>
      <c r="D571" s="239"/>
      <c r="E571" s="240">
        <v>0</v>
      </c>
      <c r="F571" s="241"/>
    </row>
    <row r="572" ht="14" hidden="1" customHeight="1" spans="1:6">
      <c r="A572" s="236">
        <f t="shared" si="13"/>
        <v>7</v>
      </c>
      <c r="B572" s="237">
        <v>2080110</v>
      </c>
      <c r="C572" s="237" t="s">
        <v>461</v>
      </c>
      <c r="D572" s="239"/>
      <c r="E572" s="240">
        <v>0</v>
      </c>
      <c r="F572" s="241"/>
    </row>
    <row r="573" ht="14" hidden="1" customHeight="1" spans="1:6">
      <c r="A573" s="236">
        <f t="shared" si="13"/>
        <v>7</v>
      </c>
      <c r="B573" s="237">
        <v>2080111</v>
      </c>
      <c r="C573" s="237" t="s">
        <v>462</v>
      </c>
      <c r="D573" s="239"/>
      <c r="E573" s="240">
        <v>0</v>
      </c>
      <c r="F573" s="241"/>
    </row>
    <row r="574" ht="14" hidden="1" customHeight="1" spans="1:6">
      <c r="A574" s="236">
        <f t="shared" si="13"/>
        <v>7</v>
      </c>
      <c r="B574" s="237">
        <v>2080112</v>
      </c>
      <c r="C574" s="237" t="s">
        <v>463</v>
      </c>
      <c r="D574" s="239"/>
      <c r="E574" s="240">
        <v>0</v>
      </c>
      <c r="F574" s="241"/>
    </row>
    <row r="575" ht="14" hidden="1" customHeight="1" spans="1:6">
      <c r="A575" s="236">
        <f t="shared" si="13"/>
        <v>7</v>
      </c>
      <c r="B575" s="237">
        <v>2080113</v>
      </c>
      <c r="C575" s="237" t="s">
        <v>464</v>
      </c>
      <c r="D575" s="239"/>
      <c r="E575" s="240">
        <v>0</v>
      </c>
      <c r="F575" s="241"/>
    </row>
    <row r="576" ht="14" hidden="1" customHeight="1" spans="1:6">
      <c r="A576" s="236">
        <f t="shared" si="13"/>
        <v>7</v>
      </c>
      <c r="B576" s="237">
        <v>2080114</v>
      </c>
      <c r="C576" s="237" t="s">
        <v>465</v>
      </c>
      <c r="D576" s="239"/>
      <c r="E576" s="240">
        <v>0</v>
      </c>
      <c r="F576" s="241"/>
    </row>
    <row r="577" ht="14" hidden="1" customHeight="1" spans="1:6">
      <c r="A577" s="236">
        <f t="shared" si="13"/>
        <v>7</v>
      </c>
      <c r="B577" s="237">
        <v>2080115</v>
      </c>
      <c r="C577" s="237" t="s">
        <v>466</v>
      </c>
      <c r="D577" s="239"/>
      <c r="E577" s="240">
        <v>0</v>
      </c>
      <c r="F577" s="241"/>
    </row>
    <row r="578" ht="14" hidden="1" customHeight="1" spans="1:6">
      <c r="A578" s="236">
        <f t="shared" si="13"/>
        <v>7</v>
      </c>
      <c r="B578" s="237">
        <v>2080116</v>
      </c>
      <c r="C578" s="237" t="s">
        <v>467</v>
      </c>
      <c r="D578" s="239"/>
      <c r="E578" s="240">
        <v>0</v>
      </c>
      <c r="F578" s="241"/>
    </row>
    <row r="579" ht="14" hidden="1" customHeight="1" spans="1:6">
      <c r="A579" s="236">
        <f t="shared" si="13"/>
        <v>7</v>
      </c>
      <c r="B579" s="237">
        <v>2080150</v>
      </c>
      <c r="C579" s="237" t="s">
        <v>91</v>
      </c>
      <c r="D579" s="239"/>
      <c r="E579" s="240">
        <v>0</v>
      </c>
      <c r="F579" s="241"/>
    </row>
    <row r="580" ht="14" customHeight="1" spans="1:6">
      <c r="A580" s="236">
        <f t="shared" si="13"/>
        <v>7</v>
      </c>
      <c r="B580" s="237">
        <v>2080199</v>
      </c>
      <c r="C580" s="237" t="s">
        <v>468</v>
      </c>
      <c r="D580" s="239">
        <v>242</v>
      </c>
      <c r="E580" s="240">
        <v>0</v>
      </c>
      <c r="F580" s="241">
        <f>E580/D580-1</f>
        <v>-1</v>
      </c>
    </row>
    <row r="581" ht="14" customHeight="1" spans="1:6">
      <c r="A581" s="236">
        <f t="shared" si="13"/>
        <v>5</v>
      </c>
      <c r="B581" s="237">
        <v>20802</v>
      </c>
      <c r="C581" s="242" t="s">
        <v>469</v>
      </c>
      <c r="D581" s="239">
        <f>SUM(D582:D588)</f>
        <v>1858</v>
      </c>
      <c r="E581" s="240">
        <v>1960.99</v>
      </c>
      <c r="F581" s="241">
        <f>E581/D581-1</f>
        <v>0.0554305705059204</v>
      </c>
    </row>
    <row r="582" ht="14" customHeight="1" spans="1:6">
      <c r="A582" s="236">
        <f t="shared" si="13"/>
        <v>7</v>
      </c>
      <c r="B582" s="237">
        <v>2080201</v>
      </c>
      <c r="C582" s="237" t="s">
        <v>82</v>
      </c>
      <c r="D582" s="239">
        <v>1481</v>
      </c>
      <c r="E582" s="240">
        <v>1905.41</v>
      </c>
      <c r="F582" s="241">
        <f>E582/D582-1</f>
        <v>0.286569885212694</v>
      </c>
    </row>
    <row r="583" ht="14" customHeight="1" spans="1:6">
      <c r="A583" s="236">
        <f t="shared" ref="A583:A646" si="15">LEN(B583)</f>
        <v>7</v>
      </c>
      <c r="B583" s="237">
        <v>2080202</v>
      </c>
      <c r="C583" s="237" t="s">
        <v>83</v>
      </c>
      <c r="D583" s="239">
        <v>322</v>
      </c>
      <c r="E583" s="240">
        <v>55.58</v>
      </c>
      <c r="F583" s="241">
        <f>E583/D583-1</f>
        <v>-0.827391304347826</v>
      </c>
    </row>
    <row r="584" ht="14" hidden="1" customHeight="1" spans="1:6">
      <c r="A584" s="236">
        <f t="shared" si="15"/>
        <v>7</v>
      </c>
      <c r="B584" s="237">
        <v>2080203</v>
      </c>
      <c r="C584" s="237" t="s">
        <v>84</v>
      </c>
      <c r="D584" s="239"/>
      <c r="E584" s="240">
        <v>0</v>
      </c>
      <c r="F584" s="241"/>
    </row>
    <row r="585" ht="14" hidden="1" customHeight="1" spans="1:6">
      <c r="A585" s="236">
        <f t="shared" si="15"/>
        <v>7</v>
      </c>
      <c r="B585" s="237">
        <v>2080206</v>
      </c>
      <c r="C585" s="237" t="s">
        <v>470</v>
      </c>
      <c r="D585" s="239"/>
      <c r="E585" s="240">
        <v>0</v>
      </c>
      <c r="F585" s="241"/>
    </row>
    <row r="586" ht="14" hidden="1" customHeight="1" spans="1:6">
      <c r="A586" s="236">
        <f t="shared" si="15"/>
        <v>7</v>
      </c>
      <c r="B586" s="237">
        <v>2080207</v>
      </c>
      <c r="C586" s="237" t="s">
        <v>471</v>
      </c>
      <c r="D586" s="239"/>
      <c r="E586" s="240">
        <v>0</v>
      </c>
      <c r="F586" s="241"/>
    </row>
    <row r="587" ht="14" hidden="1" customHeight="1" spans="1:6">
      <c r="A587" s="236">
        <f t="shared" si="15"/>
        <v>7</v>
      </c>
      <c r="B587" s="237">
        <v>2080208</v>
      </c>
      <c r="C587" s="237" t="s">
        <v>472</v>
      </c>
      <c r="D587" s="239"/>
      <c r="E587" s="240">
        <v>0</v>
      </c>
      <c r="F587" s="241"/>
    </row>
    <row r="588" ht="14" customHeight="1" spans="1:6">
      <c r="A588" s="236">
        <f t="shared" si="15"/>
        <v>7</v>
      </c>
      <c r="B588" s="237">
        <v>2080299</v>
      </c>
      <c r="C588" s="237" t="s">
        <v>473</v>
      </c>
      <c r="D588" s="239">
        <v>55</v>
      </c>
      <c r="E588" s="240">
        <v>0</v>
      </c>
      <c r="F588" s="241">
        <f>E588/D588-1</f>
        <v>-1</v>
      </c>
    </row>
    <row r="589" ht="14" hidden="1" customHeight="1" spans="1:6">
      <c r="A589" s="236">
        <f t="shared" si="15"/>
        <v>5</v>
      </c>
      <c r="B589" s="237">
        <v>20804</v>
      </c>
      <c r="C589" s="242" t="s">
        <v>474</v>
      </c>
      <c r="D589" s="239">
        <f>D590</f>
        <v>0</v>
      </c>
      <c r="E589" s="240">
        <v>0</v>
      </c>
      <c r="F589" s="241"/>
    </row>
    <row r="590" ht="14" hidden="1" customHeight="1" spans="1:6">
      <c r="A590" s="236">
        <f t="shared" si="15"/>
        <v>7</v>
      </c>
      <c r="B590" s="237">
        <v>2080402</v>
      </c>
      <c r="C590" s="237" t="s">
        <v>475</v>
      </c>
      <c r="D590" s="239"/>
      <c r="E590" s="240">
        <v>0</v>
      </c>
      <c r="F590" s="241"/>
    </row>
    <row r="591" ht="14" customHeight="1" spans="1:6">
      <c r="A591" s="236">
        <f t="shared" si="15"/>
        <v>5</v>
      </c>
      <c r="B591" s="237">
        <v>20805</v>
      </c>
      <c r="C591" s="242" t="s">
        <v>476</v>
      </c>
      <c r="D591" s="239">
        <f>SUM(D592:D599)</f>
        <v>56517</v>
      </c>
      <c r="E591" s="240">
        <v>49180</v>
      </c>
      <c r="F591" s="241">
        <f>E591/D591-1</f>
        <v>-0.129819346391351</v>
      </c>
    </row>
    <row r="592" ht="14" hidden="1" customHeight="1" spans="1:6">
      <c r="A592" s="236">
        <f t="shared" si="15"/>
        <v>7</v>
      </c>
      <c r="B592" s="237">
        <v>2080501</v>
      </c>
      <c r="C592" s="237" t="s">
        <v>477</v>
      </c>
      <c r="D592" s="239"/>
      <c r="E592" s="240">
        <v>0</v>
      </c>
      <c r="F592" s="241"/>
    </row>
    <row r="593" ht="14" hidden="1" customHeight="1" spans="1:6">
      <c r="A593" s="236">
        <f t="shared" si="15"/>
        <v>7</v>
      </c>
      <c r="B593" s="237">
        <v>2080502</v>
      </c>
      <c r="C593" s="237" t="s">
        <v>478</v>
      </c>
      <c r="D593" s="239"/>
      <c r="E593" s="240">
        <v>0</v>
      </c>
      <c r="F593" s="241"/>
    </row>
    <row r="594" ht="14" hidden="1" customHeight="1" spans="1:6">
      <c r="A594" s="236">
        <f t="shared" si="15"/>
        <v>7</v>
      </c>
      <c r="B594" s="237">
        <v>2080503</v>
      </c>
      <c r="C594" s="237" t="s">
        <v>479</v>
      </c>
      <c r="D594" s="239"/>
      <c r="E594" s="240">
        <v>0</v>
      </c>
      <c r="F594" s="241"/>
    </row>
    <row r="595" ht="14" customHeight="1" spans="1:6">
      <c r="A595" s="236">
        <f t="shared" si="15"/>
        <v>7</v>
      </c>
      <c r="B595" s="237">
        <v>2080505</v>
      </c>
      <c r="C595" s="237" t="s">
        <v>480</v>
      </c>
      <c r="D595" s="239">
        <v>21424</v>
      </c>
      <c r="E595" s="240">
        <v>0</v>
      </c>
      <c r="F595" s="241">
        <f>E595/D595-1</f>
        <v>-1</v>
      </c>
    </row>
    <row r="596" ht="14" customHeight="1" spans="1:6">
      <c r="A596" s="236">
        <f t="shared" si="15"/>
        <v>7</v>
      </c>
      <c r="B596" s="237">
        <v>2080506</v>
      </c>
      <c r="C596" s="237" t="s">
        <v>481</v>
      </c>
      <c r="D596" s="239">
        <v>60</v>
      </c>
      <c r="E596" s="240">
        <v>5280</v>
      </c>
      <c r="F596" s="241">
        <f>E596/D596-1</f>
        <v>87</v>
      </c>
    </row>
    <row r="597" ht="14" customHeight="1" spans="1:6">
      <c r="A597" s="236">
        <f t="shared" si="15"/>
        <v>7</v>
      </c>
      <c r="B597" s="237">
        <v>2080507</v>
      </c>
      <c r="C597" s="237" t="s">
        <v>482</v>
      </c>
      <c r="D597" s="239">
        <v>31026</v>
      </c>
      <c r="E597" s="240">
        <v>43900</v>
      </c>
      <c r="F597" s="241">
        <f>E597/D597-1</f>
        <v>0.414942306452653</v>
      </c>
    </row>
    <row r="598" ht="14" customHeight="1" spans="1:6">
      <c r="A598" s="236">
        <f t="shared" si="15"/>
        <v>7</v>
      </c>
      <c r="B598" s="237">
        <v>2080508</v>
      </c>
      <c r="C598" s="237" t="s">
        <v>483</v>
      </c>
      <c r="D598" s="239">
        <v>3970</v>
      </c>
      <c r="E598" s="240">
        <v>0</v>
      </c>
      <c r="F598" s="241">
        <f>E598/D598-1</f>
        <v>-1</v>
      </c>
    </row>
    <row r="599" ht="14" customHeight="1" spans="1:6">
      <c r="A599" s="236">
        <f t="shared" si="15"/>
        <v>7</v>
      </c>
      <c r="B599" s="237">
        <v>2080599</v>
      </c>
      <c r="C599" s="237" t="s">
        <v>484</v>
      </c>
      <c r="D599" s="239">
        <v>37</v>
      </c>
      <c r="E599" s="240">
        <v>0</v>
      </c>
      <c r="F599" s="241">
        <f>E599/D599-1</f>
        <v>-1</v>
      </c>
    </row>
    <row r="600" ht="14" hidden="1" customHeight="1" spans="1:6">
      <c r="A600" s="236">
        <f t="shared" si="15"/>
        <v>5</v>
      </c>
      <c r="B600" s="237">
        <v>20806</v>
      </c>
      <c r="C600" s="242" t="s">
        <v>485</v>
      </c>
      <c r="D600" s="239">
        <f>SUM(D601:D603)</f>
        <v>0</v>
      </c>
      <c r="E600" s="240">
        <v>0</v>
      </c>
      <c r="F600" s="241"/>
    </row>
    <row r="601" ht="14" hidden="1" customHeight="1" spans="1:6">
      <c r="A601" s="236">
        <f t="shared" si="15"/>
        <v>7</v>
      </c>
      <c r="B601" s="237">
        <v>2080601</v>
      </c>
      <c r="C601" s="237" t="s">
        <v>486</v>
      </c>
      <c r="D601" s="239"/>
      <c r="E601" s="240">
        <v>0</v>
      </c>
      <c r="F601" s="241"/>
    </row>
    <row r="602" ht="14" hidden="1" customHeight="1" spans="1:6">
      <c r="A602" s="236">
        <f t="shared" si="15"/>
        <v>7</v>
      </c>
      <c r="B602" s="237">
        <v>2080602</v>
      </c>
      <c r="C602" s="237" t="s">
        <v>487</v>
      </c>
      <c r="D602" s="239"/>
      <c r="E602" s="240">
        <v>0</v>
      </c>
      <c r="F602" s="241"/>
    </row>
    <row r="603" ht="14" hidden="1" customHeight="1" spans="1:6">
      <c r="A603" s="236">
        <f t="shared" si="15"/>
        <v>7</v>
      </c>
      <c r="B603" s="237">
        <v>2080699</v>
      </c>
      <c r="C603" s="237" t="s">
        <v>488</v>
      </c>
      <c r="D603" s="239"/>
      <c r="E603" s="240">
        <v>0</v>
      </c>
      <c r="F603" s="241"/>
    </row>
    <row r="604" ht="14" customHeight="1" spans="1:6">
      <c r="A604" s="236">
        <f t="shared" si="15"/>
        <v>5</v>
      </c>
      <c r="B604" s="237">
        <v>20807</v>
      </c>
      <c r="C604" s="242" t="s">
        <v>489</v>
      </c>
      <c r="D604" s="239">
        <f>SUM(D605:D613)</f>
        <v>2207</v>
      </c>
      <c r="E604" s="240">
        <v>2636.46</v>
      </c>
      <c r="F604" s="241">
        <f t="shared" ref="F604:F668" si="16">E604/D604-1</f>
        <v>0.194589941096511</v>
      </c>
    </row>
    <row r="605" ht="14" hidden="1" customHeight="1" spans="1:6">
      <c r="A605" s="236">
        <f t="shared" si="15"/>
        <v>7</v>
      </c>
      <c r="B605" s="237">
        <v>2080701</v>
      </c>
      <c r="C605" s="237" t="s">
        <v>490</v>
      </c>
      <c r="D605" s="239"/>
      <c r="E605" s="240">
        <v>0</v>
      </c>
      <c r="F605" s="241"/>
    </row>
    <row r="606" ht="14" hidden="1" customHeight="1" spans="1:6">
      <c r="A606" s="236">
        <f t="shared" si="15"/>
        <v>7</v>
      </c>
      <c r="B606" s="237">
        <v>2080702</v>
      </c>
      <c r="C606" s="237" t="s">
        <v>491</v>
      </c>
      <c r="D606" s="239"/>
      <c r="E606" s="240">
        <v>0</v>
      </c>
      <c r="F606" s="241"/>
    </row>
    <row r="607" ht="14" hidden="1" customHeight="1" spans="1:6">
      <c r="A607" s="236">
        <f t="shared" si="15"/>
        <v>7</v>
      </c>
      <c r="B607" s="237">
        <v>2080704</v>
      </c>
      <c r="C607" s="237" t="s">
        <v>492</v>
      </c>
      <c r="D607" s="239"/>
      <c r="E607" s="240">
        <v>0</v>
      </c>
      <c r="F607" s="241"/>
    </row>
    <row r="608" ht="14" hidden="1" customHeight="1" spans="1:6">
      <c r="A608" s="236">
        <f t="shared" si="15"/>
        <v>7</v>
      </c>
      <c r="B608" s="237">
        <v>2080705</v>
      </c>
      <c r="C608" s="237" t="s">
        <v>493</v>
      </c>
      <c r="D608" s="239"/>
      <c r="E608" s="240">
        <v>0</v>
      </c>
      <c r="F608" s="241"/>
    </row>
    <row r="609" ht="14" hidden="1" customHeight="1" spans="1:6">
      <c r="A609" s="236">
        <f t="shared" si="15"/>
        <v>7</v>
      </c>
      <c r="B609" s="237">
        <v>2080709</v>
      </c>
      <c r="C609" s="237" t="s">
        <v>494</v>
      </c>
      <c r="D609" s="239"/>
      <c r="E609" s="240">
        <v>0</v>
      </c>
      <c r="F609" s="241"/>
    </row>
    <row r="610" ht="14" hidden="1" customHeight="1" spans="1:6">
      <c r="A610" s="236">
        <f t="shared" si="15"/>
        <v>7</v>
      </c>
      <c r="B610" s="237">
        <v>2080711</v>
      </c>
      <c r="C610" s="237" t="s">
        <v>495</v>
      </c>
      <c r="D610" s="239"/>
      <c r="E610" s="240">
        <v>0</v>
      </c>
      <c r="F610" s="241"/>
    </row>
    <row r="611" ht="14" hidden="1" customHeight="1" spans="1:6">
      <c r="A611" s="236">
        <f t="shared" si="15"/>
        <v>7</v>
      </c>
      <c r="B611" s="237">
        <v>2080712</v>
      </c>
      <c r="C611" s="237" t="s">
        <v>496</v>
      </c>
      <c r="D611" s="239"/>
      <c r="E611" s="240">
        <v>0</v>
      </c>
      <c r="F611" s="241"/>
    </row>
    <row r="612" ht="14" hidden="1" customHeight="1" spans="1:6">
      <c r="A612" s="236">
        <f t="shared" si="15"/>
        <v>7</v>
      </c>
      <c r="B612" s="237">
        <v>2080713</v>
      </c>
      <c r="C612" s="237" t="s">
        <v>497</v>
      </c>
      <c r="D612" s="239"/>
      <c r="E612" s="240">
        <v>0</v>
      </c>
      <c r="F612" s="241"/>
    </row>
    <row r="613" ht="14" customHeight="1" spans="1:6">
      <c r="A613" s="236">
        <f t="shared" si="15"/>
        <v>7</v>
      </c>
      <c r="B613" s="237">
        <v>2080799</v>
      </c>
      <c r="C613" s="237" t="s">
        <v>498</v>
      </c>
      <c r="D613" s="239">
        <v>2207</v>
      </c>
      <c r="E613" s="240">
        <v>2636.46</v>
      </c>
      <c r="F613" s="241">
        <f t="shared" si="16"/>
        <v>0.194589941096511</v>
      </c>
    </row>
    <row r="614" ht="14" customHeight="1" spans="1:6">
      <c r="A614" s="236">
        <f t="shared" si="15"/>
        <v>5</v>
      </c>
      <c r="B614" s="237">
        <v>20808</v>
      </c>
      <c r="C614" s="242" t="s">
        <v>499</v>
      </c>
      <c r="D614" s="239">
        <f>SUM(D615:D622)</f>
        <v>9684</v>
      </c>
      <c r="E614" s="240">
        <v>12056.04</v>
      </c>
      <c r="F614" s="241">
        <f t="shared" si="16"/>
        <v>0.244944237918216</v>
      </c>
    </row>
    <row r="615" ht="14" customHeight="1" spans="1:6">
      <c r="A615" s="236">
        <f t="shared" si="15"/>
        <v>7</v>
      </c>
      <c r="B615" s="237">
        <v>2080801</v>
      </c>
      <c r="C615" s="237" t="s">
        <v>500</v>
      </c>
      <c r="D615" s="239">
        <v>1527</v>
      </c>
      <c r="E615" s="240">
        <v>1200</v>
      </c>
      <c r="F615" s="241">
        <f t="shared" si="16"/>
        <v>-0.214145383104126</v>
      </c>
    </row>
    <row r="616" ht="14" hidden="1" customHeight="1" spans="1:6">
      <c r="A616" s="236">
        <f t="shared" si="15"/>
        <v>7</v>
      </c>
      <c r="B616" s="237">
        <v>2080802</v>
      </c>
      <c r="C616" s="237" t="s">
        <v>501</v>
      </c>
      <c r="D616" s="239"/>
      <c r="E616" s="240">
        <v>0</v>
      </c>
      <c r="F616" s="241"/>
    </row>
    <row r="617" ht="14" hidden="1" customHeight="1" spans="1:6">
      <c r="A617" s="236">
        <f t="shared" si="15"/>
        <v>7</v>
      </c>
      <c r="B617" s="237">
        <v>2080803</v>
      </c>
      <c r="C617" s="237" t="s">
        <v>502</v>
      </c>
      <c r="D617" s="239"/>
      <c r="E617" s="240">
        <v>0</v>
      </c>
      <c r="F617" s="241"/>
    </row>
    <row r="618" ht="14" customHeight="1" spans="1:6">
      <c r="A618" s="236">
        <f t="shared" si="15"/>
        <v>7</v>
      </c>
      <c r="B618" s="237">
        <v>2080805</v>
      </c>
      <c r="C618" s="237" t="s">
        <v>503</v>
      </c>
      <c r="D618" s="239">
        <v>426</v>
      </c>
      <c r="E618" s="240">
        <v>10809.5</v>
      </c>
      <c r="F618" s="241">
        <f t="shared" si="16"/>
        <v>24.3744131455399</v>
      </c>
    </row>
    <row r="619" ht="14" hidden="1" customHeight="1" spans="1:6">
      <c r="A619" s="236">
        <f t="shared" si="15"/>
        <v>7</v>
      </c>
      <c r="B619" s="237">
        <v>2080806</v>
      </c>
      <c r="C619" s="237" t="s">
        <v>504</v>
      </c>
      <c r="D619" s="239"/>
      <c r="E619" s="240">
        <v>0</v>
      </c>
      <c r="F619" s="241"/>
    </row>
    <row r="620" ht="14" customHeight="1" spans="1:6">
      <c r="A620" s="236">
        <f t="shared" si="15"/>
        <v>7</v>
      </c>
      <c r="B620" s="237">
        <v>2080807</v>
      </c>
      <c r="C620" s="237" t="s">
        <v>505</v>
      </c>
      <c r="D620" s="239">
        <v>30</v>
      </c>
      <c r="E620" s="240">
        <v>0</v>
      </c>
      <c r="F620" s="241">
        <f t="shared" si="16"/>
        <v>-1</v>
      </c>
    </row>
    <row r="621" ht="14" hidden="1" customHeight="1" spans="1:6">
      <c r="A621" s="236">
        <f t="shared" si="15"/>
        <v>7</v>
      </c>
      <c r="B621" s="237">
        <v>2080808</v>
      </c>
      <c r="C621" s="237" t="s">
        <v>506</v>
      </c>
      <c r="D621" s="239"/>
      <c r="E621" s="240">
        <v>0</v>
      </c>
      <c r="F621" s="241"/>
    </row>
    <row r="622" ht="14" customHeight="1" spans="1:6">
      <c r="A622" s="236">
        <f t="shared" si="15"/>
        <v>7</v>
      </c>
      <c r="B622" s="237">
        <v>2080899</v>
      </c>
      <c r="C622" s="237" t="s">
        <v>507</v>
      </c>
      <c r="D622" s="239">
        <v>7701</v>
      </c>
      <c r="E622" s="240">
        <v>46.54</v>
      </c>
      <c r="F622" s="241">
        <f t="shared" si="16"/>
        <v>-0.99395662900922</v>
      </c>
    </row>
    <row r="623" ht="14" customHeight="1" spans="1:6">
      <c r="A623" s="236">
        <f t="shared" si="15"/>
        <v>5</v>
      </c>
      <c r="B623" s="237">
        <v>20809</v>
      </c>
      <c r="C623" s="242" t="s">
        <v>508</v>
      </c>
      <c r="D623" s="239">
        <f>SUM(D624:D629)</f>
        <v>642</v>
      </c>
      <c r="E623" s="240">
        <v>921</v>
      </c>
      <c r="F623" s="241">
        <f t="shared" si="16"/>
        <v>0.434579439252337</v>
      </c>
    </row>
    <row r="624" ht="14" customHeight="1" spans="1:6">
      <c r="A624" s="236">
        <f t="shared" si="15"/>
        <v>7</v>
      </c>
      <c r="B624" s="237">
        <v>2080901</v>
      </c>
      <c r="C624" s="237" t="s">
        <v>509</v>
      </c>
      <c r="D624" s="239">
        <v>162</v>
      </c>
      <c r="E624" s="240">
        <v>0</v>
      </c>
      <c r="F624" s="241">
        <f t="shared" si="16"/>
        <v>-1</v>
      </c>
    </row>
    <row r="625" ht="14" hidden="1" customHeight="1" spans="1:6">
      <c r="A625" s="236">
        <f t="shared" si="15"/>
        <v>7</v>
      </c>
      <c r="B625" s="237">
        <v>2080902</v>
      </c>
      <c r="C625" s="237" t="s">
        <v>510</v>
      </c>
      <c r="D625" s="239"/>
      <c r="E625" s="240">
        <v>0</v>
      </c>
      <c r="F625" s="241"/>
    </row>
    <row r="626" ht="14" customHeight="1" spans="1:6">
      <c r="A626" s="236">
        <f t="shared" si="15"/>
        <v>7</v>
      </c>
      <c r="B626" s="237">
        <v>2080903</v>
      </c>
      <c r="C626" s="237" t="s">
        <v>511</v>
      </c>
      <c r="D626" s="239">
        <v>16</v>
      </c>
      <c r="E626" s="240">
        <v>0</v>
      </c>
      <c r="F626" s="241">
        <f t="shared" si="16"/>
        <v>-1</v>
      </c>
    </row>
    <row r="627" ht="14" customHeight="1" spans="1:6">
      <c r="A627" s="236">
        <f t="shared" si="15"/>
        <v>7</v>
      </c>
      <c r="B627" s="237">
        <v>2080904</v>
      </c>
      <c r="C627" s="237" t="s">
        <v>512</v>
      </c>
      <c r="D627" s="239">
        <v>20</v>
      </c>
      <c r="E627" s="240">
        <v>0</v>
      </c>
      <c r="F627" s="241">
        <f t="shared" si="16"/>
        <v>-1</v>
      </c>
    </row>
    <row r="628" ht="14" customHeight="1" spans="1:6">
      <c r="A628" s="236">
        <f t="shared" si="15"/>
        <v>7</v>
      </c>
      <c r="B628" s="237">
        <v>2080905</v>
      </c>
      <c r="C628" s="237" t="s">
        <v>513</v>
      </c>
      <c r="D628" s="239">
        <v>271</v>
      </c>
      <c r="E628" s="240">
        <v>921</v>
      </c>
      <c r="F628" s="241">
        <f t="shared" si="16"/>
        <v>2.39852398523985</v>
      </c>
    </row>
    <row r="629" ht="14" customHeight="1" spans="1:6">
      <c r="A629" s="236">
        <f t="shared" si="15"/>
        <v>7</v>
      </c>
      <c r="B629" s="237">
        <v>2080999</v>
      </c>
      <c r="C629" s="237" t="s">
        <v>514</v>
      </c>
      <c r="D629" s="239">
        <v>173</v>
      </c>
      <c r="E629" s="240">
        <v>0</v>
      </c>
      <c r="F629" s="241">
        <f t="shared" si="16"/>
        <v>-1</v>
      </c>
    </row>
    <row r="630" ht="14" customHeight="1" spans="1:6">
      <c r="A630" s="236">
        <f t="shared" si="15"/>
        <v>5</v>
      </c>
      <c r="B630" s="237">
        <v>20810</v>
      </c>
      <c r="C630" s="242" t="s">
        <v>515</v>
      </c>
      <c r="D630" s="239">
        <f>SUM(D631:D637)</f>
        <v>1280</v>
      </c>
      <c r="E630" s="240">
        <v>1747.2</v>
      </c>
      <c r="F630" s="241">
        <f t="shared" si="16"/>
        <v>0.365</v>
      </c>
    </row>
    <row r="631" ht="14" customHeight="1" spans="1:6">
      <c r="A631" s="236">
        <f t="shared" si="15"/>
        <v>7</v>
      </c>
      <c r="B631" s="237">
        <v>2081001</v>
      </c>
      <c r="C631" s="237" t="s">
        <v>516</v>
      </c>
      <c r="D631" s="239">
        <v>887</v>
      </c>
      <c r="E631" s="240">
        <v>1100</v>
      </c>
      <c r="F631" s="241">
        <f t="shared" si="16"/>
        <v>0.240135287485908</v>
      </c>
    </row>
    <row r="632" ht="14" customHeight="1" spans="1:6">
      <c r="A632" s="236">
        <f t="shared" si="15"/>
        <v>7</v>
      </c>
      <c r="B632" s="237">
        <v>2081002</v>
      </c>
      <c r="C632" s="237" t="s">
        <v>517</v>
      </c>
      <c r="D632" s="239">
        <v>361</v>
      </c>
      <c r="E632" s="240">
        <v>437.2</v>
      </c>
      <c r="F632" s="241">
        <f t="shared" si="16"/>
        <v>0.211080332409972</v>
      </c>
    </row>
    <row r="633" ht="14" hidden="1" customHeight="1" spans="1:6">
      <c r="A633" s="236">
        <f t="shared" si="15"/>
        <v>7</v>
      </c>
      <c r="B633" s="237">
        <v>2081003</v>
      </c>
      <c r="C633" s="237" t="s">
        <v>518</v>
      </c>
      <c r="D633" s="239"/>
      <c r="E633" s="240">
        <v>0</v>
      </c>
      <c r="F633" s="241"/>
    </row>
    <row r="634" ht="14" customHeight="1" spans="1:6">
      <c r="A634" s="236">
        <f t="shared" si="15"/>
        <v>7</v>
      </c>
      <c r="B634" s="237">
        <v>2081004</v>
      </c>
      <c r="C634" s="237" t="s">
        <v>519</v>
      </c>
      <c r="D634" s="239">
        <v>32</v>
      </c>
      <c r="E634" s="240">
        <v>90</v>
      </c>
      <c r="F634" s="241">
        <f t="shared" si="16"/>
        <v>1.8125</v>
      </c>
    </row>
    <row r="635" ht="14" hidden="1" customHeight="1" spans="1:6">
      <c r="A635" s="236">
        <f t="shared" si="15"/>
        <v>7</v>
      </c>
      <c r="B635" s="237">
        <v>2081005</v>
      </c>
      <c r="C635" s="237" t="s">
        <v>520</v>
      </c>
      <c r="D635" s="239"/>
      <c r="E635" s="240">
        <v>0</v>
      </c>
      <c r="F635" s="241"/>
    </row>
    <row r="636" ht="14" customHeight="1" spans="1:6">
      <c r="A636" s="236">
        <f t="shared" si="15"/>
        <v>7</v>
      </c>
      <c r="B636" s="237">
        <v>2081006</v>
      </c>
      <c r="C636" s="237" t="s">
        <v>521</v>
      </c>
      <c r="D636" s="239"/>
      <c r="E636" s="240">
        <v>120</v>
      </c>
      <c r="F636" s="241">
        <v>1</v>
      </c>
    </row>
    <row r="637" ht="14" hidden="1" customHeight="1" spans="1:6">
      <c r="A637" s="236">
        <f t="shared" si="15"/>
        <v>7</v>
      </c>
      <c r="B637" s="237">
        <v>2081099</v>
      </c>
      <c r="C637" s="237" t="s">
        <v>522</v>
      </c>
      <c r="D637" s="239"/>
      <c r="E637" s="240">
        <v>0</v>
      </c>
      <c r="F637" s="241"/>
    </row>
    <row r="638" ht="14" customHeight="1" spans="1:6">
      <c r="A638" s="236">
        <f t="shared" si="15"/>
        <v>5</v>
      </c>
      <c r="B638" s="237">
        <v>20811</v>
      </c>
      <c r="C638" s="242" t="s">
        <v>523</v>
      </c>
      <c r="D638" s="239">
        <f>SUM(D639:D646)</f>
        <v>5448</v>
      </c>
      <c r="E638" s="240">
        <v>3118.66</v>
      </c>
      <c r="F638" s="241">
        <f t="shared" si="16"/>
        <v>-0.427558737151248</v>
      </c>
    </row>
    <row r="639" ht="14" customHeight="1" spans="1:6">
      <c r="A639" s="236">
        <f t="shared" si="15"/>
        <v>7</v>
      </c>
      <c r="B639" s="237">
        <v>2081101</v>
      </c>
      <c r="C639" s="237" t="s">
        <v>82</v>
      </c>
      <c r="D639" s="239">
        <v>224</v>
      </c>
      <c r="E639" s="240">
        <v>323.87</v>
      </c>
      <c r="F639" s="241">
        <f t="shared" si="16"/>
        <v>0.445848214285714</v>
      </c>
    </row>
    <row r="640" ht="14" customHeight="1" spans="1:6">
      <c r="A640" s="236">
        <f t="shared" si="15"/>
        <v>7</v>
      </c>
      <c r="B640" s="237">
        <v>2081102</v>
      </c>
      <c r="C640" s="237" t="s">
        <v>83</v>
      </c>
      <c r="D640" s="239">
        <v>29</v>
      </c>
      <c r="E640" s="240">
        <v>35</v>
      </c>
      <c r="F640" s="241">
        <f t="shared" si="16"/>
        <v>0.206896551724138</v>
      </c>
    </row>
    <row r="641" ht="14" hidden="1" customHeight="1" spans="1:6">
      <c r="A641" s="236">
        <f t="shared" si="15"/>
        <v>7</v>
      </c>
      <c r="B641" s="237">
        <v>2081103</v>
      </c>
      <c r="C641" s="237" t="s">
        <v>84</v>
      </c>
      <c r="D641" s="239"/>
      <c r="E641" s="240">
        <v>0</v>
      </c>
      <c r="F641" s="241"/>
    </row>
    <row r="642" ht="14" customHeight="1" spans="1:6">
      <c r="A642" s="236">
        <f t="shared" si="15"/>
        <v>7</v>
      </c>
      <c r="B642" s="237">
        <v>2081104</v>
      </c>
      <c r="C642" s="237" t="s">
        <v>524</v>
      </c>
      <c r="D642" s="239">
        <v>165</v>
      </c>
      <c r="E642" s="240">
        <v>490.21</v>
      </c>
      <c r="F642" s="241">
        <f t="shared" si="16"/>
        <v>1.9709696969697</v>
      </c>
    </row>
    <row r="643" ht="14" customHeight="1" spans="1:6">
      <c r="A643" s="236">
        <f t="shared" si="15"/>
        <v>7</v>
      </c>
      <c r="B643" s="237">
        <v>2081105</v>
      </c>
      <c r="C643" s="237" t="s">
        <v>525</v>
      </c>
      <c r="D643" s="239">
        <v>136</v>
      </c>
      <c r="E643" s="240">
        <v>0</v>
      </c>
      <c r="F643" s="241">
        <f t="shared" si="16"/>
        <v>-1</v>
      </c>
    </row>
    <row r="644" ht="14" customHeight="1" spans="1:6">
      <c r="A644" s="236">
        <f t="shared" si="15"/>
        <v>7</v>
      </c>
      <c r="B644" s="237">
        <v>2081106</v>
      </c>
      <c r="C644" s="237" t="s">
        <v>526</v>
      </c>
      <c r="D644" s="239">
        <v>1</v>
      </c>
      <c r="E644" s="240">
        <v>0</v>
      </c>
      <c r="F644" s="241">
        <f t="shared" si="16"/>
        <v>-1</v>
      </c>
    </row>
    <row r="645" ht="14" customHeight="1" spans="1:6">
      <c r="A645" s="236">
        <f t="shared" si="15"/>
        <v>7</v>
      </c>
      <c r="B645" s="237">
        <v>2081107</v>
      </c>
      <c r="C645" s="237" t="s">
        <v>527</v>
      </c>
      <c r="D645" s="239">
        <v>2174</v>
      </c>
      <c r="E645" s="240">
        <v>2268</v>
      </c>
      <c r="F645" s="241">
        <f t="shared" si="16"/>
        <v>0.0432382704691812</v>
      </c>
    </row>
    <row r="646" ht="14" customHeight="1" spans="1:6">
      <c r="A646" s="236">
        <f t="shared" si="15"/>
        <v>7</v>
      </c>
      <c r="B646" s="237">
        <v>2081199</v>
      </c>
      <c r="C646" s="237" t="s">
        <v>528</v>
      </c>
      <c r="D646" s="239">
        <v>2719</v>
      </c>
      <c r="E646" s="240">
        <v>1.58</v>
      </c>
      <c r="F646" s="241">
        <f t="shared" si="16"/>
        <v>-0.999418904008827</v>
      </c>
    </row>
    <row r="647" ht="14" customHeight="1" spans="1:6">
      <c r="A647" s="236">
        <f t="shared" ref="A647:A710" si="17">LEN(B647)</f>
        <v>5</v>
      </c>
      <c r="B647" s="237">
        <v>20816</v>
      </c>
      <c r="C647" s="242" t="s">
        <v>529</v>
      </c>
      <c r="D647" s="239">
        <f>SUM(D648:D652)</f>
        <v>89</v>
      </c>
      <c r="E647" s="240">
        <v>76.38</v>
      </c>
      <c r="F647" s="241">
        <f t="shared" si="16"/>
        <v>-0.141797752808989</v>
      </c>
    </row>
    <row r="648" ht="14" customHeight="1" spans="1:6">
      <c r="A648" s="236">
        <f t="shared" si="17"/>
        <v>7</v>
      </c>
      <c r="B648" s="237">
        <v>2081601</v>
      </c>
      <c r="C648" s="237" t="s">
        <v>82</v>
      </c>
      <c r="D648" s="239">
        <v>51</v>
      </c>
      <c r="E648" s="240">
        <v>76.38</v>
      </c>
      <c r="F648" s="241">
        <f t="shared" si="16"/>
        <v>0.497647058823529</v>
      </c>
    </row>
    <row r="649" ht="14" customHeight="1" spans="1:6">
      <c r="A649" s="236">
        <f t="shared" si="17"/>
        <v>7</v>
      </c>
      <c r="B649" s="237">
        <v>2081602</v>
      </c>
      <c r="C649" s="237" t="s">
        <v>83</v>
      </c>
      <c r="D649" s="239">
        <v>24</v>
      </c>
      <c r="E649" s="240">
        <v>0</v>
      </c>
      <c r="F649" s="241">
        <f t="shared" si="16"/>
        <v>-1</v>
      </c>
    </row>
    <row r="650" ht="14" hidden="1" customHeight="1" spans="1:6">
      <c r="A650" s="236">
        <f t="shared" si="17"/>
        <v>7</v>
      </c>
      <c r="B650" s="237">
        <v>2081603</v>
      </c>
      <c r="C650" s="237" t="s">
        <v>84</v>
      </c>
      <c r="D650" s="239"/>
      <c r="E650" s="240">
        <v>0</v>
      </c>
      <c r="F650" s="241"/>
    </row>
    <row r="651" ht="14" hidden="1" customHeight="1" spans="1:6">
      <c r="A651" s="236">
        <f t="shared" si="17"/>
        <v>7</v>
      </c>
      <c r="B651" s="237">
        <v>2081650</v>
      </c>
      <c r="C651" s="237" t="s">
        <v>91</v>
      </c>
      <c r="D651" s="239"/>
      <c r="E651" s="240">
        <v>0</v>
      </c>
      <c r="F651" s="241"/>
    </row>
    <row r="652" ht="14" customHeight="1" spans="1:6">
      <c r="A652" s="236">
        <f t="shared" si="17"/>
        <v>7</v>
      </c>
      <c r="B652" s="237">
        <v>2081699</v>
      </c>
      <c r="C652" s="237" t="s">
        <v>530</v>
      </c>
      <c r="D652" s="239">
        <v>14</v>
      </c>
      <c r="E652" s="240">
        <v>0</v>
      </c>
      <c r="F652" s="241">
        <f t="shared" si="16"/>
        <v>-1</v>
      </c>
    </row>
    <row r="653" ht="14" customHeight="1" spans="1:6">
      <c r="A653" s="236">
        <f t="shared" si="17"/>
        <v>5</v>
      </c>
      <c r="B653" s="237">
        <v>20819</v>
      </c>
      <c r="C653" s="242" t="s">
        <v>531</v>
      </c>
      <c r="D653" s="239">
        <f>SUM(D654:D655)</f>
        <v>10265</v>
      </c>
      <c r="E653" s="240">
        <v>11097</v>
      </c>
      <c r="F653" s="241">
        <f t="shared" si="16"/>
        <v>0.0810521188504627</v>
      </c>
    </row>
    <row r="654" ht="14" customHeight="1" spans="1:6">
      <c r="A654" s="236">
        <f t="shared" si="17"/>
        <v>7</v>
      </c>
      <c r="B654" s="237">
        <v>2081901</v>
      </c>
      <c r="C654" s="237" t="s">
        <v>532</v>
      </c>
      <c r="D654" s="239">
        <v>2713</v>
      </c>
      <c r="E654" s="240">
        <v>3100</v>
      </c>
      <c r="F654" s="241">
        <f t="shared" si="16"/>
        <v>0.142646516771102</v>
      </c>
    </row>
    <row r="655" ht="14" customHeight="1" spans="1:6">
      <c r="A655" s="236">
        <f t="shared" si="17"/>
        <v>7</v>
      </c>
      <c r="B655" s="237">
        <v>2081902</v>
      </c>
      <c r="C655" s="237" t="s">
        <v>533</v>
      </c>
      <c r="D655" s="239">
        <v>7552</v>
      </c>
      <c r="E655" s="240">
        <v>7997</v>
      </c>
      <c r="F655" s="241">
        <f t="shared" si="16"/>
        <v>0.0589247881355932</v>
      </c>
    </row>
    <row r="656" ht="14" customHeight="1" spans="1:6">
      <c r="A656" s="236">
        <f t="shared" si="17"/>
        <v>5</v>
      </c>
      <c r="B656" s="237">
        <v>20820</v>
      </c>
      <c r="C656" s="242" t="s">
        <v>534</v>
      </c>
      <c r="D656" s="239">
        <f>SUM(D657:D658)</f>
        <v>1461</v>
      </c>
      <c r="E656" s="240">
        <v>1700</v>
      </c>
      <c r="F656" s="241">
        <f t="shared" si="16"/>
        <v>0.163586584531143</v>
      </c>
    </row>
    <row r="657" ht="14" customHeight="1" spans="1:6">
      <c r="A657" s="236">
        <f t="shared" si="17"/>
        <v>7</v>
      </c>
      <c r="B657" s="237">
        <v>2082001</v>
      </c>
      <c r="C657" s="237" t="s">
        <v>535</v>
      </c>
      <c r="D657" s="239">
        <v>1100</v>
      </c>
      <c r="E657" s="240">
        <v>1700</v>
      </c>
      <c r="F657" s="241">
        <f t="shared" si="16"/>
        <v>0.545454545454545</v>
      </c>
    </row>
    <row r="658" ht="14" customHeight="1" spans="1:6">
      <c r="A658" s="236">
        <f t="shared" si="17"/>
        <v>7</v>
      </c>
      <c r="B658" s="237">
        <v>2082002</v>
      </c>
      <c r="C658" s="237" t="s">
        <v>536</v>
      </c>
      <c r="D658" s="239">
        <v>361</v>
      </c>
      <c r="E658" s="240">
        <v>0</v>
      </c>
      <c r="F658" s="241">
        <f t="shared" si="16"/>
        <v>-1</v>
      </c>
    </row>
    <row r="659" ht="14" customHeight="1" spans="1:6">
      <c r="A659" s="236">
        <f t="shared" si="17"/>
        <v>5</v>
      </c>
      <c r="B659" s="237">
        <v>20821</v>
      </c>
      <c r="C659" s="242" t="s">
        <v>537</v>
      </c>
      <c r="D659" s="239">
        <f>SUM(D660:D661)</f>
        <v>7543</v>
      </c>
      <c r="E659" s="240">
        <v>7884</v>
      </c>
      <c r="F659" s="241">
        <f t="shared" si="16"/>
        <v>0.0452074771311148</v>
      </c>
    </row>
    <row r="660" ht="14" customHeight="1" spans="1:6">
      <c r="A660" s="236">
        <f t="shared" si="17"/>
        <v>7</v>
      </c>
      <c r="B660" s="237">
        <v>2082101</v>
      </c>
      <c r="C660" s="237" t="s">
        <v>538</v>
      </c>
      <c r="D660" s="239"/>
      <c r="E660" s="240">
        <v>3379</v>
      </c>
      <c r="F660" s="241">
        <v>1</v>
      </c>
    </row>
    <row r="661" ht="14" customHeight="1" spans="1:6">
      <c r="A661" s="236">
        <f t="shared" si="17"/>
        <v>7</v>
      </c>
      <c r="B661" s="237">
        <v>2082102</v>
      </c>
      <c r="C661" s="237" t="s">
        <v>539</v>
      </c>
      <c r="D661" s="239">
        <v>7543</v>
      </c>
      <c r="E661" s="240">
        <v>4505</v>
      </c>
      <c r="F661" s="241">
        <f t="shared" si="16"/>
        <v>-0.402757523531751</v>
      </c>
    </row>
    <row r="662" ht="14" hidden="1" customHeight="1" spans="1:6">
      <c r="A662" s="236">
        <f t="shared" si="17"/>
        <v>5</v>
      </c>
      <c r="B662" s="237">
        <v>20824</v>
      </c>
      <c r="C662" s="242" t="s">
        <v>540</v>
      </c>
      <c r="D662" s="239">
        <f>SUM(D663:D664)</f>
        <v>0</v>
      </c>
      <c r="E662" s="240">
        <v>0</v>
      </c>
      <c r="F662" s="241"/>
    </row>
    <row r="663" ht="14" hidden="1" customHeight="1" spans="1:6">
      <c r="A663" s="236">
        <f t="shared" si="17"/>
        <v>7</v>
      </c>
      <c r="B663" s="237">
        <v>2082401</v>
      </c>
      <c r="C663" s="237" t="s">
        <v>541</v>
      </c>
      <c r="D663" s="239"/>
      <c r="E663" s="240">
        <v>0</v>
      </c>
      <c r="F663" s="241"/>
    </row>
    <row r="664" ht="14" hidden="1" customHeight="1" spans="1:6">
      <c r="A664" s="236">
        <f t="shared" si="17"/>
        <v>7</v>
      </c>
      <c r="B664" s="237">
        <v>2082402</v>
      </c>
      <c r="C664" s="237" t="s">
        <v>542</v>
      </c>
      <c r="D664" s="239"/>
      <c r="E664" s="240">
        <v>0</v>
      </c>
      <c r="F664" s="241"/>
    </row>
    <row r="665" ht="14" customHeight="1" spans="1:6">
      <c r="A665" s="236">
        <f t="shared" si="17"/>
        <v>5</v>
      </c>
      <c r="B665" s="237">
        <v>20825</v>
      </c>
      <c r="C665" s="242" t="s">
        <v>543</v>
      </c>
      <c r="D665" s="239">
        <f>SUM(D666:D667)</f>
        <v>1298</v>
      </c>
      <c r="E665" s="240">
        <v>0</v>
      </c>
      <c r="F665" s="241">
        <f t="shared" si="16"/>
        <v>-1</v>
      </c>
    </row>
    <row r="666" ht="14" hidden="1" customHeight="1" spans="1:6">
      <c r="A666" s="236">
        <f t="shared" si="17"/>
        <v>7</v>
      </c>
      <c r="B666" s="237">
        <v>2082501</v>
      </c>
      <c r="C666" s="237" t="s">
        <v>544</v>
      </c>
      <c r="D666" s="239"/>
      <c r="E666" s="240">
        <v>0</v>
      </c>
      <c r="F666" s="241"/>
    </row>
    <row r="667" ht="14" customHeight="1" spans="1:6">
      <c r="A667" s="236">
        <f t="shared" si="17"/>
        <v>7</v>
      </c>
      <c r="B667" s="237">
        <v>2082502</v>
      </c>
      <c r="C667" s="237" t="s">
        <v>545</v>
      </c>
      <c r="D667" s="239">
        <v>1298</v>
      </c>
      <c r="E667" s="240">
        <v>0</v>
      </c>
      <c r="F667" s="241">
        <f t="shared" si="16"/>
        <v>-1</v>
      </c>
    </row>
    <row r="668" ht="14" customHeight="1" spans="1:6">
      <c r="A668" s="236">
        <f t="shared" si="17"/>
        <v>5</v>
      </c>
      <c r="B668" s="237">
        <v>20826</v>
      </c>
      <c r="C668" s="242" t="s">
        <v>546</v>
      </c>
      <c r="D668" s="239">
        <f>SUM(D669:D671)</f>
        <v>28379</v>
      </c>
      <c r="E668" s="240">
        <v>29023.8</v>
      </c>
      <c r="F668" s="241">
        <f t="shared" si="16"/>
        <v>0.0227210261108566</v>
      </c>
    </row>
    <row r="669" ht="14" hidden="1" customHeight="1" spans="1:6">
      <c r="A669" s="236">
        <f t="shared" si="17"/>
        <v>7</v>
      </c>
      <c r="B669" s="237">
        <v>2082601</v>
      </c>
      <c r="C669" s="237" t="s">
        <v>547</v>
      </c>
      <c r="D669" s="239"/>
      <c r="E669" s="240">
        <v>0</v>
      </c>
      <c r="F669" s="241"/>
    </row>
    <row r="670" ht="14" customHeight="1" spans="1:6">
      <c r="A670" s="236">
        <f t="shared" si="17"/>
        <v>7</v>
      </c>
      <c r="B670" s="237">
        <v>2082602</v>
      </c>
      <c r="C670" s="237" t="s">
        <v>548</v>
      </c>
      <c r="D670" s="239">
        <v>28379</v>
      </c>
      <c r="E670" s="240">
        <v>29023.8</v>
      </c>
      <c r="F670" s="241">
        <f>E670/D670-1</f>
        <v>0.0227210261108566</v>
      </c>
    </row>
    <row r="671" ht="14" hidden="1" customHeight="1" spans="1:6">
      <c r="A671" s="236">
        <f t="shared" si="17"/>
        <v>7</v>
      </c>
      <c r="B671" s="237">
        <v>2082699</v>
      </c>
      <c r="C671" s="237" t="s">
        <v>549</v>
      </c>
      <c r="D671" s="239"/>
      <c r="E671" s="240">
        <v>0</v>
      </c>
      <c r="F671" s="241"/>
    </row>
    <row r="672" ht="14" hidden="1" customHeight="1" spans="1:6">
      <c r="A672" s="236">
        <f t="shared" si="17"/>
        <v>5</v>
      </c>
      <c r="B672" s="237">
        <v>20827</v>
      </c>
      <c r="C672" s="242" t="s">
        <v>550</v>
      </c>
      <c r="D672" s="239">
        <f>SUM(D673:D675)</f>
        <v>0</v>
      </c>
      <c r="E672" s="240">
        <v>0</v>
      </c>
      <c r="F672" s="241"/>
    </row>
    <row r="673" ht="14" hidden="1" customHeight="1" spans="1:6">
      <c r="A673" s="236">
        <f t="shared" si="17"/>
        <v>7</v>
      </c>
      <c r="B673" s="237">
        <v>2082701</v>
      </c>
      <c r="C673" s="237" t="s">
        <v>551</v>
      </c>
      <c r="D673" s="239"/>
      <c r="E673" s="240">
        <v>0</v>
      </c>
      <c r="F673" s="241"/>
    </row>
    <row r="674" ht="14" hidden="1" customHeight="1" spans="1:6">
      <c r="A674" s="236">
        <f t="shared" si="17"/>
        <v>7</v>
      </c>
      <c r="B674" s="237">
        <v>2082702</v>
      </c>
      <c r="C674" s="237" t="s">
        <v>552</v>
      </c>
      <c r="D674" s="239"/>
      <c r="E674" s="240">
        <v>0</v>
      </c>
      <c r="F674" s="241"/>
    </row>
    <row r="675" ht="14" hidden="1" customHeight="1" spans="1:6">
      <c r="A675" s="236">
        <f t="shared" si="17"/>
        <v>7</v>
      </c>
      <c r="B675" s="237">
        <v>2082799</v>
      </c>
      <c r="C675" s="237" t="s">
        <v>553</v>
      </c>
      <c r="D675" s="239"/>
      <c r="E675" s="240">
        <v>0</v>
      </c>
      <c r="F675" s="241"/>
    </row>
    <row r="676" ht="14" customHeight="1" spans="1:6">
      <c r="A676" s="236">
        <f t="shared" si="17"/>
        <v>5</v>
      </c>
      <c r="B676" s="237">
        <v>20828</v>
      </c>
      <c r="C676" s="242" t="s">
        <v>554</v>
      </c>
      <c r="D676" s="239">
        <f>SUM(D677:D684)</f>
        <v>1438</v>
      </c>
      <c r="E676" s="240">
        <v>706.29</v>
      </c>
      <c r="F676" s="241">
        <f>E676/D676-1</f>
        <v>-0.508838664812239</v>
      </c>
    </row>
    <row r="677" ht="14" customHeight="1" spans="1:6">
      <c r="A677" s="236">
        <f t="shared" si="17"/>
        <v>7</v>
      </c>
      <c r="B677" s="237">
        <v>2082801</v>
      </c>
      <c r="C677" s="237" t="s">
        <v>82</v>
      </c>
      <c r="D677" s="239">
        <v>527</v>
      </c>
      <c r="E677" s="240">
        <v>704.49</v>
      </c>
      <c r="F677" s="241">
        <f>E677/D677-1</f>
        <v>0.336793168880456</v>
      </c>
    </row>
    <row r="678" ht="14" customHeight="1" spans="1:6">
      <c r="A678" s="236">
        <f t="shared" si="17"/>
        <v>7</v>
      </c>
      <c r="B678" s="237">
        <v>2082802</v>
      </c>
      <c r="C678" s="237" t="s">
        <v>83</v>
      </c>
      <c r="D678" s="239">
        <v>53</v>
      </c>
      <c r="E678" s="240">
        <v>1.8</v>
      </c>
      <c r="F678" s="241">
        <f>E678/D678-1</f>
        <v>-0.966037735849057</v>
      </c>
    </row>
    <row r="679" ht="14" hidden="1" customHeight="1" spans="1:6">
      <c r="A679" s="236">
        <f t="shared" si="17"/>
        <v>7</v>
      </c>
      <c r="B679" s="237">
        <v>2082803</v>
      </c>
      <c r="C679" s="237" t="s">
        <v>84</v>
      </c>
      <c r="D679" s="239"/>
      <c r="E679" s="240">
        <v>0</v>
      </c>
      <c r="F679" s="241"/>
    </row>
    <row r="680" ht="14" hidden="1" customHeight="1" spans="1:6">
      <c r="A680" s="236">
        <f t="shared" si="17"/>
        <v>7</v>
      </c>
      <c r="B680" s="237">
        <v>2082804</v>
      </c>
      <c r="C680" s="237" t="s">
        <v>555</v>
      </c>
      <c r="D680" s="239"/>
      <c r="E680" s="240">
        <v>0</v>
      </c>
      <c r="F680" s="241"/>
    </row>
    <row r="681" ht="14" hidden="1" customHeight="1" spans="1:6">
      <c r="A681" s="236">
        <f t="shared" si="17"/>
        <v>7</v>
      </c>
      <c r="B681" s="237">
        <v>2082805</v>
      </c>
      <c r="C681" s="237" t="s">
        <v>556</v>
      </c>
      <c r="D681" s="239"/>
      <c r="E681" s="240">
        <v>0</v>
      </c>
      <c r="F681" s="241"/>
    </row>
    <row r="682" ht="14" hidden="1" customHeight="1" spans="1:6">
      <c r="A682" s="236">
        <f t="shared" si="17"/>
        <v>7</v>
      </c>
      <c r="B682" s="237">
        <v>2082806</v>
      </c>
      <c r="C682" s="237" t="s">
        <v>122</v>
      </c>
      <c r="D682" s="239"/>
      <c r="E682" s="240">
        <v>0</v>
      </c>
      <c r="F682" s="241"/>
    </row>
    <row r="683" ht="14" hidden="1" customHeight="1" spans="1:6">
      <c r="A683" s="236">
        <f t="shared" si="17"/>
        <v>7</v>
      </c>
      <c r="B683" s="237">
        <v>2082850</v>
      </c>
      <c r="C683" s="237" t="s">
        <v>91</v>
      </c>
      <c r="D683" s="239"/>
      <c r="E683" s="240">
        <v>0</v>
      </c>
      <c r="F683" s="241"/>
    </row>
    <row r="684" ht="14" customHeight="1" spans="1:6">
      <c r="A684" s="236">
        <f t="shared" si="17"/>
        <v>7</v>
      </c>
      <c r="B684" s="237">
        <v>2082899</v>
      </c>
      <c r="C684" s="237" t="s">
        <v>557</v>
      </c>
      <c r="D684" s="239">
        <v>858</v>
      </c>
      <c r="E684" s="240">
        <v>0</v>
      </c>
      <c r="F684" s="241">
        <f>E684/D684-1</f>
        <v>-1</v>
      </c>
    </row>
    <row r="685" ht="14" customHeight="1" spans="1:6">
      <c r="A685" s="236">
        <f t="shared" si="17"/>
        <v>5</v>
      </c>
      <c r="B685" s="237">
        <v>20830</v>
      </c>
      <c r="C685" s="242" t="s">
        <v>558</v>
      </c>
      <c r="D685" s="239">
        <f>SUM(D686:D687)</f>
        <v>0</v>
      </c>
      <c r="E685" s="240">
        <v>17</v>
      </c>
      <c r="F685" s="241">
        <v>1</v>
      </c>
    </row>
    <row r="686" ht="14" hidden="1" customHeight="1" spans="1:6">
      <c r="A686" s="236">
        <f t="shared" si="17"/>
        <v>7</v>
      </c>
      <c r="B686" s="237">
        <v>2083001</v>
      </c>
      <c r="C686" s="237" t="s">
        <v>559</v>
      </c>
      <c r="D686" s="239"/>
      <c r="E686" s="240">
        <v>0</v>
      </c>
      <c r="F686" s="241"/>
    </row>
    <row r="687" ht="14" customHeight="1" spans="1:6">
      <c r="A687" s="236">
        <f t="shared" si="17"/>
        <v>7</v>
      </c>
      <c r="B687" s="237">
        <v>2083099</v>
      </c>
      <c r="C687" s="237" t="s">
        <v>560</v>
      </c>
      <c r="D687" s="239"/>
      <c r="E687" s="240">
        <v>17</v>
      </c>
      <c r="F687" s="241">
        <v>1</v>
      </c>
    </row>
    <row r="688" ht="14" customHeight="1" spans="1:6">
      <c r="A688" s="236">
        <f t="shared" si="17"/>
        <v>5</v>
      </c>
      <c r="B688" s="237">
        <v>20899</v>
      </c>
      <c r="C688" s="242" t="s">
        <v>561</v>
      </c>
      <c r="D688" s="239">
        <f>D689</f>
        <v>0</v>
      </c>
      <c r="E688" s="240">
        <v>859.29</v>
      </c>
      <c r="F688" s="241">
        <v>1</v>
      </c>
    </row>
    <row r="689" ht="14" customHeight="1" spans="1:6">
      <c r="A689" s="236">
        <f t="shared" si="17"/>
        <v>7</v>
      </c>
      <c r="B689" s="237">
        <v>2089999</v>
      </c>
      <c r="C689" s="237" t="s">
        <v>562</v>
      </c>
      <c r="D689" s="239"/>
      <c r="E689" s="240">
        <v>859.29</v>
      </c>
      <c r="F689" s="241">
        <v>1</v>
      </c>
    </row>
    <row r="690" ht="14" customHeight="1" spans="1:6">
      <c r="A690" s="236">
        <f t="shared" si="17"/>
        <v>3</v>
      </c>
      <c r="B690" s="237">
        <v>210</v>
      </c>
      <c r="C690" s="242" t="s">
        <v>563</v>
      </c>
      <c r="D690" s="239">
        <f>SUM(D691,D696,D711,D715,D727,D731,D736,D740,D744,D747,D756,D758,D764,D769)</f>
        <v>50553</v>
      </c>
      <c r="E690" s="240">
        <v>42452.27</v>
      </c>
      <c r="F690" s="241">
        <f>E690/D690-1</f>
        <v>-0.160242319941448</v>
      </c>
    </row>
    <row r="691" ht="14" customHeight="1" spans="1:6">
      <c r="A691" s="236">
        <f t="shared" si="17"/>
        <v>5</v>
      </c>
      <c r="B691" s="237">
        <v>21001</v>
      </c>
      <c r="C691" s="242" t="s">
        <v>564</v>
      </c>
      <c r="D691" s="239">
        <f>SUM(D692:D695)</f>
        <v>2285</v>
      </c>
      <c r="E691" s="240">
        <v>2500.31</v>
      </c>
      <c r="F691" s="241">
        <f>E691/D691-1</f>
        <v>0.0942275711159737</v>
      </c>
    </row>
    <row r="692" ht="14" customHeight="1" spans="1:6">
      <c r="A692" s="236">
        <f t="shared" si="17"/>
        <v>7</v>
      </c>
      <c r="B692" s="237">
        <v>2100101</v>
      </c>
      <c r="C692" s="237" t="s">
        <v>82</v>
      </c>
      <c r="D692" s="239">
        <v>1842</v>
      </c>
      <c r="E692" s="240">
        <v>2440.31</v>
      </c>
      <c r="F692" s="241">
        <f>E692/D692-1</f>
        <v>0.324815418023887</v>
      </c>
    </row>
    <row r="693" ht="14" customHeight="1" spans="1:6">
      <c r="A693" s="236">
        <f t="shared" si="17"/>
        <v>7</v>
      </c>
      <c r="B693" s="237">
        <v>2100102</v>
      </c>
      <c r="C693" s="237" t="s">
        <v>83</v>
      </c>
      <c r="D693" s="239">
        <v>443</v>
      </c>
      <c r="E693" s="240">
        <v>25</v>
      </c>
      <c r="F693" s="241">
        <f>E693/D693-1</f>
        <v>-0.943566591422122</v>
      </c>
    </row>
    <row r="694" ht="14" hidden="1" customHeight="1" spans="1:6">
      <c r="A694" s="236">
        <f t="shared" si="17"/>
        <v>7</v>
      </c>
      <c r="B694" s="237">
        <v>2100103</v>
      </c>
      <c r="C694" s="237" t="s">
        <v>84</v>
      </c>
      <c r="D694" s="239"/>
      <c r="E694" s="240">
        <v>0</v>
      </c>
      <c r="F694" s="241"/>
    </row>
    <row r="695" ht="14" hidden="1" customHeight="1" spans="1:6">
      <c r="A695" s="236">
        <f t="shared" si="17"/>
        <v>7</v>
      </c>
      <c r="B695" s="237">
        <v>2100199</v>
      </c>
      <c r="C695" s="237" t="s">
        <v>565</v>
      </c>
      <c r="D695" s="239"/>
      <c r="E695" s="240">
        <v>35</v>
      </c>
      <c r="F695" s="241"/>
    </row>
    <row r="696" ht="14" customHeight="1" spans="1:6">
      <c r="A696" s="236">
        <f t="shared" si="17"/>
        <v>5</v>
      </c>
      <c r="B696" s="237">
        <v>21002</v>
      </c>
      <c r="C696" s="242" t="s">
        <v>566</v>
      </c>
      <c r="D696" s="239">
        <f>SUM(D697:D710)</f>
        <v>2445</v>
      </c>
      <c r="E696" s="240">
        <v>1229.4</v>
      </c>
      <c r="F696" s="241">
        <f>E696/D696-1</f>
        <v>-0.497177914110429</v>
      </c>
    </row>
    <row r="697" ht="14" customHeight="1" spans="1:6">
      <c r="A697" s="236">
        <f t="shared" si="17"/>
        <v>7</v>
      </c>
      <c r="B697" s="237">
        <v>2100201</v>
      </c>
      <c r="C697" s="237" t="s">
        <v>567</v>
      </c>
      <c r="D697" s="239">
        <v>9</v>
      </c>
      <c r="E697" s="240">
        <v>309</v>
      </c>
      <c r="F697" s="241">
        <f>E697/D697-1</f>
        <v>33.3333333333333</v>
      </c>
    </row>
    <row r="698" ht="14" customHeight="1" spans="1:6">
      <c r="A698" s="236">
        <f t="shared" si="17"/>
        <v>7</v>
      </c>
      <c r="B698" s="237">
        <v>2100202</v>
      </c>
      <c r="C698" s="237" t="s">
        <v>568</v>
      </c>
      <c r="D698" s="239">
        <v>18</v>
      </c>
      <c r="E698" s="240">
        <v>196</v>
      </c>
      <c r="F698" s="241">
        <f>E698/D698-1</f>
        <v>9.88888888888889</v>
      </c>
    </row>
    <row r="699" ht="14" hidden="1" customHeight="1" spans="1:6">
      <c r="A699" s="236">
        <f t="shared" si="17"/>
        <v>7</v>
      </c>
      <c r="B699" s="237">
        <v>2100203</v>
      </c>
      <c r="C699" s="237" t="s">
        <v>569</v>
      </c>
      <c r="D699" s="239"/>
      <c r="E699" s="240">
        <v>58</v>
      </c>
      <c r="F699" s="241"/>
    </row>
    <row r="700" ht="14" hidden="1" customHeight="1" spans="1:6">
      <c r="A700" s="236">
        <f t="shared" si="17"/>
        <v>7</v>
      </c>
      <c r="B700" s="237">
        <v>2100204</v>
      </c>
      <c r="C700" s="237" t="s">
        <v>570</v>
      </c>
      <c r="D700" s="239"/>
      <c r="E700" s="240">
        <v>0</v>
      </c>
      <c r="F700" s="241"/>
    </row>
    <row r="701" ht="14" hidden="1" customHeight="1" spans="1:6">
      <c r="A701" s="236">
        <f t="shared" si="17"/>
        <v>7</v>
      </c>
      <c r="B701" s="237">
        <v>2100205</v>
      </c>
      <c r="C701" s="237" t="s">
        <v>571</v>
      </c>
      <c r="D701" s="239"/>
      <c r="E701" s="240">
        <v>0</v>
      </c>
      <c r="F701" s="241"/>
    </row>
    <row r="702" ht="14" customHeight="1" spans="1:6">
      <c r="A702" s="236">
        <f t="shared" si="17"/>
        <v>7</v>
      </c>
      <c r="B702" s="237">
        <v>2100206</v>
      </c>
      <c r="C702" s="237" t="s">
        <v>572</v>
      </c>
      <c r="D702" s="239">
        <v>1462</v>
      </c>
      <c r="E702" s="240">
        <v>252</v>
      </c>
      <c r="F702" s="241">
        <f>E702/D702-1</f>
        <v>-0.827633378932969</v>
      </c>
    </row>
    <row r="703" ht="14" hidden="1" customHeight="1" spans="1:6">
      <c r="A703" s="236">
        <f t="shared" si="17"/>
        <v>7</v>
      </c>
      <c r="B703" s="237">
        <v>2100207</v>
      </c>
      <c r="C703" s="237" t="s">
        <v>573</v>
      </c>
      <c r="D703" s="239"/>
      <c r="E703" s="240">
        <v>0</v>
      </c>
      <c r="F703" s="241"/>
    </row>
    <row r="704" ht="14" hidden="1" customHeight="1" spans="1:6">
      <c r="A704" s="236">
        <f t="shared" si="17"/>
        <v>7</v>
      </c>
      <c r="B704" s="237">
        <v>2100208</v>
      </c>
      <c r="C704" s="237" t="s">
        <v>574</v>
      </c>
      <c r="D704" s="239"/>
      <c r="E704" s="240">
        <v>0</v>
      </c>
      <c r="F704" s="241"/>
    </row>
    <row r="705" ht="14" hidden="1" customHeight="1" spans="1:6">
      <c r="A705" s="236">
        <f t="shared" si="17"/>
        <v>7</v>
      </c>
      <c r="B705" s="237">
        <v>2100209</v>
      </c>
      <c r="C705" s="237" t="s">
        <v>575</v>
      </c>
      <c r="D705" s="239"/>
      <c r="E705" s="240">
        <v>0</v>
      </c>
      <c r="F705" s="241"/>
    </row>
    <row r="706" ht="14" hidden="1" customHeight="1" spans="1:6">
      <c r="A706" s="236">
        <f t="shared" si="17"/>
        <v>7</v>
      </c>
      <c r="B706" s="237">
        <v>2100210</v>
      </c>
      <c r="C706" s="237" t="s">
        <v>576</v>
      </c>
      <c r="D706" s="239"/>
      <c r="E706" s="240">
        <v>0</v>
      </c>
      <c r="F706" s="241"/>
    </row>
    <row r="707" ht="14" hidden="1" customHeight="1" spans="1:6">
      <c r="A707" s="236">
        <f t="shared" si="17"/>
        <v>7</v>
      </c>
      <c r="B707" s="237">
        <v>2100211</v>
      </c>
      <c r="C707" s="237" t="s">
        <v>577</v>
      </c>
      <c r="D707" s="239"/>
      <c r="E707" s="240">
        <v>0</v>
      </c>
      <c r="F707" s="241"/>
    </row>
    <row r="708" ht="14" hidden="1" customHeight="1" spans="1:6">
      <c r="A708" s="236">
        <f t="shared" si="17"/>
        <v>7</v>
      </c>
      <c r="B708" s="237">
        <v>2100212</v>
      </c>
      <c r="C708" s="237" t="s">
        <v>578</v>
      </c>
      <c r="D708" s="239"/>
      <c r="E708" s="240">
        <v>0</v>
      </c>
      <c r="F708" s="241"/>
    </row>
    <row r="709" ht="14" hidden="1" customHeight="1" spans="1:6">
      <c r="A709" s="236">
        <f t="shared" si="17"/>
        <v>7</v>
      </c>
      <c r="B709" s="237">
        <v>2100213</v>
      </c>
      <c r="C709" s="237" t="s">
        <v>579</v>
      </c>
      <c r="D709" s="239"/>
      <c r="E709" s="240">
        <v>0</v>
      </c>
      <c r="F709" s="241"/>
    </row>
    <row r="710" ht="14" customHeight="1" spans="1:6">
      <c r="A710" s="236">
        <f t="shared" si="17"/>
        <v>7</v>
      </c>
      <c r="B710" s="237">
        <v>2100299</v>
      </c>
      <c r="C710" s="237" t="s">
        <v>580</v>
      </c>
      <c r="D710" s="239">
        <v>956</v>
      </c>
      <c r="E710" s="240">
        <v>414.4</v>
      </c>
      <c r="F710" s="241">
        <f>E710/D710-1</f>
        <v>-0.56652719665272</v>
      </c>
    </row>
    <row r="711" ht="14" customHeight="1" spans="1:6">
      <c r="A711" s="236">
        <f t="shared" ref="A711:A774" si="18">LEN(B711)</f>
        <v>5</v>
      </c>
      <c r="B711" s="237">
        <v>21003</v>
      </c>
      <c r="C711" s="242" t="s">
        <v>581</v>
      </c>
      <c r="D711" s="239">
        <f>SUM(D712:D714)</f>
        <v>6705</v>
      </c>
      <c r="E711" s="240">
        <v>7632.04</v>
      </c>
      <c r="F711" s="241">
        <f>E711/D711-1</f>
        <v>0.138260999254288</v>
      </c>
    </row>
    <row r="712" ht="14" hidden="1" customHeight="1" spans="1:6">
      <c r="A712" s="236">
        <f t="shared" si="18"/>
        <v>7</v>
      </c>
      <c r="B712" s="237">
        <v>2100301</v>
      </c>
      <c r="C712" s="237" t="s">
        <v>582</v>
      </c>
      <c r="D712" s="239"/>
      <c r="E712" s="240">
        <v>0</v>
      </c>
      <c r="F712" s="241"/>
    </row>
    <row r="713" ht="14" customHeight="1" spans="1:6">
      <c r="A713" s="236">
        <f t="shared" si="18"/>
        <v>7</v>
      </c>
      <c r="B713" s="237">
        <v>2100302</v>
      </c>
      <c r="C713" s="237" t="s">
        <v>583</v>
      </c>
      <c r="D713" s="239">
        <v>5617</v>
      </c>
      <c r="E713" s="240">
        <v>7299</v>
      </c>
      <c r="F713" s="241">
        <f>E713/D713-1</f>
        <v>0.299448103970091</v>
      </c>
    </row>
    <row r="714" ht="14" customHeight="1" spans="1:6">
      <c r="A714" s="236">
        <f t="shared" si="18"/>
        <v>7</v>
      </c>
      <c r="B714" s="237">
        <v>2100399</v>
      </c>
      <c r="C714" s="237" t="s">
        <v>584</v>
      </c>
      <c r="D714" s="239">
        <v>1088</v>
      </c>
      <c r="E714" s="240">
        <v>333.04</v>
      </c>
      <c r="F714" s="241">
        <f>E714/D714-1</f>
        <v>-0.693897058823529</v>
      </c>
    </row>
    <row r="715" ht="14" customHeight="1" spans="1:6">
      <c r="A715" s="236">
        <f t="shared" si="18"/>
        <v>5</v>
      </c>
      <c r="B715" s="237">
        <v>21004</v>
      </c>
      <c r="C715" s="242" t="s">
        <v>585</v>
      </c>
      <c r="D715" s="239">
        <f>SUM(D716:D726)</f>
        <v>13465</v>
      </c>
      <c r="E715" s="240">
        <v>14861.39</v>
      </c>
      <c r="F715" s="241">
        <f>E715/D715-1</f>
        <v>0.103705161529892</v>
      </c>
    </row>
    <row r="716" ht="14" customHeight="1" spans="1:6">
      <c r="A716" s="236">
        <f t="shared" si="18"/>
        <v>7</v>
      </c>
      <c r="B716" s="237">
        <v>2100401</v>
      </c>
      <c r="C716" s="237" t="s">
        <v>586</v>
      </c>
      <c r="D716" s="239">
        <v>1314</v>
      </c>
      <c r="E716" s="240">
        <v>1782.45</v>
      </c>
      <c r="F716" s="241">
        <f>E716/D716-1</f>
        <v>0.356506849315068</v>
      </c>
    </row>
    <row r="717" ht="14" hidden="1" customHeight="1" spans="1:6">
      <c r="A717" s="236">
        <f t="shared" si="18"/>
        <v>7</v>
      </c>
      <c r="B717" s="237">
        <v>2100402</v>
      </c>
      <c r="C717" s="237" t="s">
        <v>587</v>
      </c>
      <c r="D717" s="239"/>
      <c r="E717" s="240">
        <v>0</v>
      </c>
      <c r="F717" s="241"/>
    </row>
    <row r="718" ht="14" customHeight="1" spans="1:6">
      <c r="A718" s="236">
        <f t="shared" si="18"/>
        <v>7</v>
      </c>
      <c r="B718" s="237">
        <v>2100403</v>
      </c>
      <c r="C718" s="237" t="s">
        <v>588</v>
      </c>
      <c r="D718" s="239">
        <v>22</v>
      </c>
      <c r="E718" s="240">
        <v>1922.91</v>
      </c>
      <c r="F718" s="241">
        <f>E718/D718-1</f>
        <v>86.405</v>
      </c>
    </row>
    <row r="719" ht="14" hidden="1" customHeight="1" spans="1:6">
      <c r="A719" s="236">
        <f t="shared" si="18"/>
        <v>7</v>
      </c>
      <c r="B719" s="237">
        <v>2100404</v>
      </c>
      <c r="C719" s="237" t="s">
        <v>589</v>
      </c>
      <c r="D719" s="239"/>
      <c r="E719" s="240">
        <v>0</v>
      </c>
      <c r="F719" s="241"/>
    </row>
    <row r="720" ht="14" hidden="1" customHeight="1" spans="1:6">
      <c r="A720" s="236">
        <f t="shared" si="18"/>
        <v>7</v>
      </c>
      <c r="B720" s="237">
        <v>2100405</v>
      </c>
      <c r="C720" s="237" t="s">
        <v>590</v>
      </c>
      <c r="D720" s="239"/>
      <c r="E720" s="240">
        <v>0</v>
      </c>
      <c r="F720" s="241"/>
    </row>
    <row r="721" ht="14" hidden="1" customHeight="1" spans="1:6">
      <c r="A721" s="236">
        <f t="shared" si="18"/>
        <v>7</v>
      </c>
      <c r="B721" s="237">
        <v>2100406</v>
      </c>
      <c r="C721" s="237" t="s">
        <v>591</v>
      </c>
      <c r="D721" s="239"/>
      <c r="E721" s="240">
        <v>0</v>
      </c>
      <c r="F721" s="241"/>
    </row>
    <row r="722" ht="14" hidden="1" customHeight="1" spans="1:6">
      <c r="A722" s="236">
        <f t="shared" si="18"/>
        <v>7</v>
      </c>
      <c r="B722" s="237">
        <v>2100407</v>
      </c>
      <c r="C722" s="237" t="s">
        <v>592</v>
      </c>
      <c r="D722" s="239"/>
      <c r="E722" s="240">
        <v>0</v>
      </c>
      <c r="F722" s="241"/>
    </row>
    <row r="723" ht="14" customHeight="1" spans="1:6">
      <c r="A723" s="236">
        <f t="shared" si="18"/>
        <v>7</v>
      </c>
      <c r="B723" s="237">
        <v>2100408</v>
      </c>
      <c r="C723" s="237" t="s">
        <v>593</v>
      </c>
      <c r="D723" s="239">
        <v>6959</v>
      </c>
      <c r="E723" s="240">
        <v>8564.17</v>
      </c>
      <c r="F723" s="241">
        <f>E723/D723-1</f>
        <v>0.230661014513579</v>
      </c>
    </row>
    <row r="724" ht="14" customHeight="1" spans="1:6">
      <c r="A724" s="236">
        <f t="shared" si="18"/>
        <v>7</v>
      </c>
      <c r="B724" s="237">
        <v>2100409</v>
      </c>
      <c r="C724" s="237" t="s">
        <v>594</v>
      </c>
      <c r="D724" s="239">
        <v>4847</v>
      </c>
      <c r="E724" s="240">
        <v>325.7</v>
      </c>
      <c r="F724" s="241">
        <f>E724/D724-1</f>
        <v>-0.932803796162575</v>
      </c>
    </row>
    <row r="725" ht="14" customHeight="1" spans="1:6">
      <c r="A725" s="236">
        <f t="shared" si="18"/>
        <v>7</v>
      </c>
      <c r="B725" s="237">
        <v>2100410</v>
      </c>
      <c r="C725" s="237" t="s">
        <v>595</v>
      </c>
      <c r="D725" s="239">
        <v>4</v>
      </c>
      <c r="E725" s="240">
        <v>0</v>
      </c>
      <c r="F725" s="241">
        <f>E725/D725-1</f>
        <v>-1</v>
      </c>
    </row>
    <row r="726" ht="14" customHeight="1" spans="1:6">
      <c r="A726" s="236">
        <f t="shared" si="18"/>
        <v>7</v>
      </c>
      <c r="B726" s="237">
        <v>2100499</v>
      </c>
      <c r="C726" s="237" t="s">
        <v>596</v>
      </c>
      <c r="D726" s="239">
        <v>319</v>
      </c>
      <c r="E726" s="240">
        <v>2266.16</v>
      </c>
      <c r="F726" s="241">
        <f>E726/D726-1</f>
        <v>6.10394984326019</v>
      </c>
    </row>
    <row r="727" ht="14" customHeight="1" spans="1:6">
      <c r="A727" s="236">
        <f t="shared" si="18"/>
        <v>5</v>
      </c>
      <c r="B727" s="237">
        <v>21007</v>
      </c>
      <c r="C727" s="242" t="s">
        <v>597</v>
      </c>
      <c r="D727" s="239">
        <f>SUM(D728:D730)</f>
        <v>2946</v>
      </c>
      <c r="E727" s="240">
        <v>3572.6</v>
      </c>
      <c r="F727" s="241">
        <f>E727/D727-1</f>
        <v>0.212695179904956</v>
      </c>
    </row>
    <row r="728" ht="14" hidden="1" customHeight="1" spans="1:6">
      <c r="A728" s="236">
        <f t="shared" si="18"/>
        <v>7</v>
      </c>
      <c r="B728" s="237">
        <v>2100716</v>
      </c>
      <c r="C728" s="237" t="s">
        <v>598</v>
      </c>
      <c r="D728" s="239"/>
      <c r="E728" s="240">
        <v>0</v>
      </c>
      <c r="F728" s="241"/>
    </row>
    <row r="729" ht="14" customHeight="1" spans="1:6">
      <c r="A729" s="236">
        <f t="shared" si="18"/>
        <v>7</v>
      </c>
      <c r="B729" s="237">
        <v>2100717</v>
      </c>
      <c r="C729" s="237" t="s">
        <v>599</v>
      </c>
      <c r="D729" s="239">
        <v>2754</v>
      </c>
      <c r="E729" s="240">
        <v>0</v>
      </c>
      <c r="F729" s="241">
        <f>E729/D729-1</f>
        <v>-1</v>
      </c>
    </row>
    <row r="730" ht="14" customHeight="1" spans="1:6">
      <c r="A730" s="236">
        <f t="shared" si="18"/>
        <v>7</v>
      </c>
      <c r="B730" s="237">
        <v>2100799</v>
      </c>
      <c r="C730" s="237" t="s">
        <v>600</v>
      </c>
      <c r="D730" s="239">
        <v>192</v>
      </c>
      <c r="E730" s="240">
        <v>3572.6</v>
      </c>
      <c r="F730" s="241">
        <f>E730/D730-1</f>
        <v>17.6072916666667</v>
      </c>
    </row>
    <row r="731" ht="14" customHeight="1" spans="1:6">
      <c r="A731" s="236">
        <f t="shared" si="18"/>
        <v>5</v>
      </c>
      <c r="B731" s="237">
        <v>21011</v>
      </c>
      <c r="C731" s="242" t="s">
        <v>601</v>
      </c>
      <c r="D731" s="239">
        <f>SUM(D732:D735)</f>
        <v>9001</v>
      </c>
      <c r="E731" s="240">
        <v>0</v>
      </c>
      <c r="F731" s="241">
        <f>E731/D731-1</f>
        <v>-1</v>
      </c>
    </row>
    <row r="732" ht="14" customHeight="1" spans="1:6">
      <c r="A732" s="236">
        <f t="shared" si="18"/>
        <v>7</v>
      </c>
      <c r="B732" s="237">
        <v>2101101</v>
      </c>
      <c r="C732" s="237" t="s">
        <v>602</v>
      </c>
      <c r="D732" s="239">
        <v>3153</v>
      </c>
      <c r="E732" s="240">
        <v>0</v>
      </c>
      <c r="F732" s="241">
        <f>E732/D732-1</f>
        <v>-1</v>
      </c>
    </row>
    <row r="733" ht="14" customHeight="1" spans="1:6">
      <c r="A733" s="236">
        <f t="shared" si="18"/>
        <v>7</v>
      </c>
      <c r="B733" s="237">
        <v>2101102</v>
      </c>
      <c r="C733" s="237" t="s">
        <v>603</v>
      </c>
      <c r="D733" s="239">
        <v>5848</v>
      </c>
      <c r="E733" s="240">
        <v>0</v>
      </c>
      <c r="F733" s="241">
        <f>E733/D733-1</f>
        <v>-1</v>
      </c>
    </row>
    <row r="734" ht="14" hidden="1" customHeight="1" spans="1:6">
      <c r="A734" s="236">
        <f t="shared" si="18"/>
        <v>7</v>
      </c>
      <c r="B734" s="237">
        <v>2101103</v>
      </c>
      <c r="C734" s="237" t="s">
        <v>604</v>
      </c>
      <c r="D734" s="239"/>
      <c r="E734" s="240">
        <v>0</v>
      </c>
      <c r="F734" s="241"/>
    </row>
    <row r="735" ht="14" hidden="1" customHeight="1" spans="1:6">
      <c r="A735" s="236">
        <f t="shared" si="18"/>
        <v>7</v>
      </c>
      <c r="B735" s="237">
        <v>2101199</v>
      </c>
      <c r="C735" s="237" t="s">
        <v>605</v>
      </c>
      <c r="D735" s="239"/>
      <c r="E735" s="240">
        <v>0</v>
      </c>
      <c r="F735" s="241"/>
    </row>
    <row r="736" ht="14" customHeight="1" spans="1:6">
      <c r="A736" s="236">
        <f t="shared" si="18"/>
        <v>5</v>
      </c>
      <c r="B736" s="237">
        <v>21012</v>
      </c>
      <c r="C736" s="242" t="s">
        <v>606</v>
      </c>
      <c r="D736" s="239">
        <f>SUM(D737:D739)</f>
        <v>2907</v>
      </c>
      <c r="E736" s="240">
        <v>3652</v>
      </c>
      <c r="F736" s="241">
        <f>E736/D736-1</f>
        <v>0.256277949776402</v>
      </c>
    </row>
    <row r="737" ht="14" hidden="1" customHeight="1" spans="1:6">
      <c r="A737" s="236">
        <f t="shared" si="18"/>
        <v>7</v>
      </c>
      <c r="B737" s="237">
        <v>2101201</v>
      </c>
      <c r="C737" s="237" t="s">
        <v>607</v>
      </c>
      <c r="D737" s="239"/>
      <c r="E737" s="240">
        <v>200</v>
      </c>
      <c r="F737" s="241"/>
    </row>
    <row r="738" ht="14" customHeight="1" spans="1:6">
      <c r="A738" s="236">
        <f t="shared" si="18"/>
        <v>7</v>
      </c>
      <c r="B738" s="237">
        <v>2101202</v>
      </c>
      <c r="C738" s="237" t="s">
        <v>608</v>
      </c>
      <c r="D738" s="239">
        <v>2907</v>
      </c>
      <c r="E738" s="240">
        <v>3452</v>
      </c>
      <c r="F738" s="241">
        <f>E738/D738-1</f>
        <v>0.187478500171999</v>
      </c>
    </row>
    <row r="739" ht="14" hidden="1" customHeight="1" spans="1:6">
      <c r="A739" s="236">
        <f t="shared" si="18"/>
        <v>7</v>
      </c>
      <c r="B739" s="237">
        <v>2101299</v>
      </c>
      <c r="C739" s="237" t="s">
        <v>609</v>
      </c>
      <c r="D739" s="239"/>
      <c r="E739" s="240">
        <v>0</v>
      </c>
      <c r="F739" s="241"/>
    </row>
    <row r="740" ht="14" customHeight="1" spans="1:6">
      <c r="A740" s="236">
        <f t="shared" si="18"/>
        <v>5</v>
      </c>
      <c r="B740" s="237">
        <v>21013</v>
      </c>
      <c r="C740" s="242" t="s">
        <v>610</v>
      </c>
      <c r="D740" s="239">
        <f>SUM(D741:D743)</f>
        <v>5946</v>
      </c>
      <c r="E740" s="240">
        <v>7025.6</v>
      </c>
      <c r="F740" s="241">
        <f>E740/D740-1</f>
        <v>0.181567440295997</v>
      </c>
    </row>
    <row r="741" ht="14" customHeight="1" spans="1:6">
      <c r="A741" s="236">
        <f t="shared" si="18"/>
        <v>7</v>
      </c>
      <c r="B741" s="237">
        <v>2101301</v>
      </c>
      <c r="C741" s="237" t="s">
        <v>611</v>
      </c>
      <c r="D741" s="239">
        <v>5909</v>
      </c>
      <c r="E741" s="240">
        <v>7025.6</v>
      </c>
      <c r="F741" s="241">
        <f>E741/D741-1</f>
        <v>0.188965984092063</v>
      </c>
    </row>
    <row r="742" ht="14" hidden="1" customHeight="1" spans="1:6">
      <c r="A742" s="236">
        <f t="shared" si="18"/>
        <v>7</v>
      </c>
      <c r="B742" s="237">
        <v>2101302</v>
      </c>
      <c r="C742" s="237" t="s">
        <v>612</v>
      </c>
      <c r="D742" s="239"/>
      <c r="E742" s="240">
        <v>0</v>
      </c>
      <c r="F742" s="241"/>
    </row>
    <row r="743" ht="14" customHeight="1" spans="1:6">
      <c r="A743" s="236">
        <f t="shared" si="18"/>
        <v>7</v>
      </c>
      <c r="B743" s="237">
        <v>2101399</v>
      </c>
      <c r="C743" s="237" t="s">
        <v>613</v>
      </c>
      <c r="D743" s="239">
        <v>37</v>
      </c>
      <c r="E743" s="240">
        <v>0</v>
      </c>
      <c r="F743" s="241">
        <f>E743/D743-1</f>
        <v>-1</v>
      </c>
    </row>
    <row r="744" ht="14" customHeight="1" spans="1:6">
      <c r="A744" s="236">
        <f t="shared" si="18"/>
        <v>5</v>
      </c>
      <c r="B744" s="237">
        <v>21014</v>
      </c>
      <c r="C744" s="242" t="s">
        <v>614</v>
      </c>
      <c r="D744" s="239">
        <f>SUM(D745:D746)</f>
        <v>449</v>
      </c>
      <c r="E744" s="240">
        <v>738.85</v>
      </c>
      <c r="F744" s="241">
        <f>E744/D744-1</f>
        <v>0.64554565701559</v>
      </c>
    </row>
    <row r="745" ht="14" customHeight="1" spans="1:6">
      <c r="A745" s="236">
        <f t="shared" si="18"/>
        <v>7</v>
      </c>
      <c r="B745" s="237">
        <v>2101401</v>
      </c>
      <c r="C745" s="237" t="s">
        <v>615</v>
      </c>
      <c r="D745" s="239">
        <v>449</v>
      </c>
      <c r="E745" s="240">
        <v>738.85</v>
      </c>
      <c r="F745" s="241">
        <f>E745/D745-1</f>
        <v>0.64554565701559</v>
      </c>
    </row>
    <row r="746" ht="14" hidden="1" customHeight="1" spans="1:6">
      <c r="A746" s="236">
        <f t="shared" si="18"/>
        <v>7</v>
      </c>
      <c r="B746" s="237">
        <v>2101499</v>
      </c>
      <c r="C746" s="237" t="s">
        <v>616</v>
      </c>
      <c r="D746" s="239"/>
      <c r="E746" s="240">
        <v>0</v>
      </c>
      <c r="F746" s="241"/>
    </row>
    <row r="747" ht="14" customHeight="1" spans="1:6">
      <c r="A747" s="236">
        <f t="shared" si="18"/>
        <v>5</v>
      </c>
      <c r="B747" s="237">
        <v>21015</v>
      </c>
      <c r="C747" s="242" t="s">
        <v>617</v>
      </c>
      <c r="D747" s="239">
        <f>SUM(D748:D755)</f>
        <v>1378</v>
      </c>
      <c r="E747" s="240">
        <v>1240.08</v>
      </c>
      <c r="F747" s="241">
        <f>E747/D747-1</f>
        <v>-0.100087082728592</v>
      </c>
    </row>
    <row r="748" ht="14" customHeight="1" spans="1:6">
      <c r="A748" s="236">
        <f t="shared" si="18"/>
        <v>7</v>
      </c>
      <c r="B748" s="237">
        <v>2101501</v>
      </c>
      <c r="C748" s="237" t="s">
        <v>82</v>
      </c>
      <c r="D748" s="239">
        <v>840</v>
      </c>
      <c r="E748" s="240">
        <v>1170.07</v>
      </c>
      <c r="F748" s="241">
        <f>E748/D748-1</f>
        <v>0.392940476190476</v>
      </c>
    </row>
    <row r="749" ht="14" customHeight="1" spans="1:6">
      <c r="A749" s="236">
        <f t="shared" si="18"/>
        <v>7</v>
      </c>
      <c r="B749" s="237">
        <v>2101502</v>
      </c>
      <c r="C749" s="237" t="s">
        <v>83</v>
      </c>
      <c r="D749" s="239">
        <v>407</v>
      </c>
      <c r="E749" s="240">
        <v>70</v>
      </c>
      <c r="F749" s="241">
        <f>E749/D749-1</f>
        <v>-0.828009828009828</v>
      </c>
    </row>
    <row r="750" ht="14" hidden="1" customHeight="1" spans="1:6">
      <c r="A750" s="236">
        <f t="shared" si="18"/>
        <v>7</v>
      </c>
      <c r="B750" s="237">
        <v>2101503</v>
      </c>
      <c r="C750" s="237" t="s">
        <v>84</v>
      </c>
      <c r="D750" s="239"/>
      <c r="E750" s="240">
        <v>0</v>
      </c>
      <c r="F750" s="241"/>
    </row>
    <row r="751" ht="14" hidden="1" customHeight="1" spans="1:6">
      <c r="A751" s="236">
        <f t="shared" si="18"/>
        <v>7</v>
      </c>
      <c r="B751" s="237">
        <v>2101504</v>
      </c>
      <c r="C751" s="237" t="s">
        <v>122</v>
      </c>
      <c r="D751" s="239"/>
      <c r="E751" s="240">
        <v>0</v>
      </c>
      <c r="F751" s="241"/>
    </row>
    <row r="752" ht="14" hidden="1" customHeight="1" spans="1:6">
      <c r="A752" s="236">
        <f t="shared" si="18"/>
        <v>7</v>
      </c>
      <c r="B752" s="237">
        <v>2101505</v>
      </c>
      <c r="C752" s="237" t="s">
        <v>618</v>
      </c>
      <c r="D752" s="239"/>
      <c r="E752" s="240">
        <v>0</v>
      </c>
      <c r="F752" s="241"/>
    </row>
    <row r="753" ht="14" hidden="1" customHeight="1" spans="1:6">
      <c r="A753" s="236">
        <f t="shared" si="18"/>
        <v>7</v>
      </c>
      <c r="B753" s="237">
        <v>2101506</v>
      </c>
      <c r="C753" s="237" t="s">
        <v>619</v>
      </c>
      <c r="D753" s="239"/>
      <c r="E753" s="240">
        <v>0</v>
      </c>
      <c r="F753" s="241"/>
    </row>
    <row r="754" ht="14" hidden="1" customHeight="1" spans="1:6">
      <c r="A754" s="236">
        <f t="shared" si="18"/>
        <v>7</v>
      </c>
      <c r="B754" s="237">
        <v>2101550</v>
      </c>
      <c r="C754" s="237" t="s">
        <v>91</v>
      </c>
      <c r="D754" s="239"/>
      <c r="E754" s="240">
        <v>0</v>
      </c>
      <c r="F754" s="241"/>
    </row>
    <row r="755" ht="14" customHeight="1" spans="1:6">
      <c r="A755" s="236">
        <f t="shared" si="18"/>
        <v>7</v>
      </c>
      <c r="B755" s="237">
        <v>2101599</v>
      </c>
      <c r="C755" s="237" t="s">
        <v>620</v>
      </c>
      <c r="D755" s="239">
        <v>131</v>
      </c>
      <c r="E755" s="240">
        <v>0.01</v>
      </c>
      <c r="F755" s="241">
        <f>E755/D755-1</f>
        <v>-0.999923664122137</v>
      </c>
    </row>
    <row r="756" ht="14" hidden="1" customHeight="1" spans="1:6">
      <c r="A756" s="236">
        <f t="shared" si="18"/>
        <v>5</v>
      </c>
      <c r="B756" s="237">
        <v>21016</v>
      </c>
      <c r="C756" s="242" t="s">
        <v>621</v>
      </c>
      <c r="D756" s="239">
        <f>D757</f>
        <v>0</v>
      </c>
      <c r="E756" s="240">
        <v>0</v>
      </c>
      <c r="F756" s="241"/>
    </row>
    <row r="757" ht="14" hidden="1" customHeight="1" spans="1:6">
      <c r="A757" s="236">
        <f t="shared" si="18"/>
        <v>7</v>
      </c>
      <c r="B757" s="237">
        <v>2101601</v>
      </c>
      <c r="C757" s="237" t="s">
        <v>622</v>
      </c>
      <c r="D757" s="239"/>
      <c r="E757" s="240">
        <v>0</v>
      </c>
      <c r="F757" s="241"/>
    </row>
    <row r="758" ht="14" customHeight="1" spans="1:6">
      <c r="A758" s="236">
        <f t="shared" si="18"/>
        <v>5</v>
      </c>
      <c r="B758" s="237">
        <v>21017</v>
      </c>
      <c r="C758" s="242" t="s">
        <v>623</v>
      </c>
      <c r="D758" s="239">
        <f>SUM(D759:D763)</f>
        <v>15</v>
      </c>
      <c r="E758" s="240">
        <v>0</v>
      </c>
      <c r="F758" s="241">
        <f>E758/D758-1</f>
        <v>-1</v>
      </c>
    </row>
    <row r="759" ht="14" hidden="1" customHeight="1" spans="1:6">
      <c r="A759" s="236">
        <f t="shared" si="18"/>
        <v>7</v>
      </c>
      <c r="B759" s="237">
        <v>2101701</v>
      </c>
      <c r="C759" s="237" t="s">
        <v>82</v>
      </c>
      <c r="D759" s="239"/>
      <c r="E759" s="240">
        <v>0</v>
      </c>
      <c r="F759" s="241"/>
    </row>
    <row r="760" ht="14" hidden="1" customHeight="1" spans="1:6">
      <c r="A760" s="236">
        <f t="shared" si="18"/>
        <v>7</v>
      </c>
      <c r="B760" s="237">
        <v>2101702</v>
      </c>
      <c r="C760" s="237" t="s">
        <v>83</v>
      </c>
      <c r="D760" s="239"/>
      <c r="E760" s="240">
        <v>0</v>
      </c>
      <c r="F760" s="241"/>
    </row>
    <row r="761" ht="14" hidden="1" customHeight="1" spans="1:6">
      <c r="A761" s="236">
        <f t="shared" si="18"/>
        <v>7</v>
      </c>
      <c r="B761" s="237">
        <v>2101703</v>
      </c>
      <c r="C761" s="237" t="s">
        <v>84</v>
      </c>
      <c r="D761" s="239"/>
      <c r="E761" s="240">
        <v>0</v>
      </c>
      <c r="F761" s="241"/>
    </row>
    <row r="762" ht="14" customHeight="1" spans="1:6">
      <c r="A762" s="236">
        <f t="shared" si="18"/>
        <v>7</v>
      </c>
      <c r="B762" s="237">
        <v>2101704</v>
      </c>
      <c r="C762" s="237" t="s">
        <v>624</v>
      </c>
      <c r="D762" s="239">
        <v>15</v>
      </c>
      <c r="E762" s="240">
        <v>0</v>
      </c>
      <c r="F762" s="241">
        <f>E762/D762-1</f>
        <v>-1</v>
      </c>
    </row>
    <row r="763" ht="14" hidden="1" customHeight="1" spans="1:6">
      <c r="A763" s="236">
        <f t="shared" si="18"/>
        <v>7</v>
      </c>
      <c r="B763" s="237">
        <v>2101799</v>
      </c>
      <c r="C763" s="237" t="s">
        <v>625</v>
      </c>
      <c r="D763" s="239"/>
      <c r="E763" s="240">
        <v>0</v>
      </c>
      <c r="F763" s="241"/>
    </row>
    <row r="764" ht="14" hidden="1" customHeight="1" spans="1:6">
      <c r="A764" s="236">
        <f t="shared" si="18"/>
        <v>5</v>
      </c>
      <c r="B764" s="237">
        <v>21018</v>
      </c>
      <c r="C764" s="242" t="s">
        <v>626</v>
      </c>
      <c r="D764" s="239">
        <f>SUM(D765:D768)</f>
        <v>0</v>
      </c>
      <c r="E764" s="240">
        <v>0</v>
      </c>
      <c r="F764" s="241"/>
    </row>
    <row r="765" ht="14" hidden="1" customHeight="1" spans="1:6">
      <c r="A765" s="236">
        <f t="shared" si="18"/>
        <v>7</v>
      </c>
      <c r="B765" s="237">
        <v>2101801</v>
      </c>
      <c r="C765" s="237" t="s">
        <v>82</v>
      </c>
      <c r="D765" s="239"/>
      <c r="E765" s="240">
        <v>0</v>
      </c>
      <c r="F765" s="241"/>
    </row>
    <row r="766" ht="14" hidden="1" customHeight="1" spans="1:6">
      <c r="A766" s="236">
        <f t="shared" si="18"/>
        <v>7</v>
      </c>
      <c r="B766" s="237">
        <v>2101802</v>
      </c>
      <c r="C766" s="237" t="s">
        <v>83</v>
      </c>
      <c r="D766" s="239"/>
      <c r="E766" s="240">
        <v>0</v>
      </c>
      <c r="F766" s="241"/>
    </row>
    <row r="767" ht="14" hidden="1" customHeight="1" spans="1:6">
      <c r="A767" s="236">
        <f t="shared" si="18"/>
        <v>7</v>
      </c>
      <c r="B767" s="237">
        <v>2101803</v>
      </c>
      <c r="C767" s="237" t="s">
        <v>84</v>
      </c>
      <c r="D767" s="239"/>
      <c r="E767" s="240">
        <v>0</v>
      </c>
      <c r="F767" s="241"/>
    </row>
    <row r="768" ht="14" hidden="1" customHeight="1" spans="1:6">
      <c r="A768" s="236">
        <f t="shared" si="18"/>
        <v>7</v>
      </c>
      <c r="B768" s="237">
        <v>2101899</v>
      </c>
      <c r="C768" s="237" t="s">
        <v>627</v>
      </c>
      <c r="D768" s="239"/>
      <c r="E768" s="240">
        <v>0</v>
      </c>
      <c r="F768" s="241"/>
    </row>
    <row r="769" ht="14" customHeight="1" spans="1:6">
      <c r="A769" s="236">
        <f t="shared" si="18"/>
        <v>5</v>
      </c>
      <c r="B769" s="237">
        <v>21099</v>
      </c>
      <c r="C769" s="242" t="s">
        <v>628</v>
      </c>
      <c r="D769" s="239">
        <f>D770</f>
        <v>3011</v>
      </c>
      <c r="E769" s="240">
        <v>0</v>
      </c>
      <c r="F769" s="241">
        <f>E769/D769-1</f>
        <v>-1</v>
      </c>
    </row>
    <row r="770" ht="14" customHeight="1" spans="1:6">
      <c r="A770" s="236">
        <f t="shared" si="18"/>
        <v>7</v>
      </c>
      <c r="B770" s="237">
        <v>2109999</v>
      </c>
      <c r="C770" s="237" t="s">
        <v>629</v>
      </c>
      <c r="D770" s="239">
        <v>3011</v>
      </c>
      <c r="E770" s="240">
        <v>0</v>
      </c>
      <c r="F770" s="241">
        <f>E770/D770-1</f>
        <v>-1</v>
      </c>
    </row>
    <row r="771" ht="14" customHeight="1" spans="1:6">
      <c r="A771" s="236">
        <f t="shared" si="18"/>
        <v>3</v>
      </c>
      <c r="B771" s="237">
        <v>211</v>
      </c>
      <c r="C771" s="242" t="s">
        <v>630</v>
      </c>
      <c r="D771" s="239">
        <f>SUM(D772,D782,D786,D795,D802,D809,D812,D815,D817,D819,D825,D827,D829,D840)</f>
        <v>8294</v>
      </c>
      <c r="E771" s="240">
        <v>8116.37</v>
      </c>
      <c r="F771" s="241">
        <f>E771/D771-1</f>
        <v>-0.0214166867615143</v>
      </c>
    </row>
    <row r="772" ht="14" hidden="1" customHeight="1" spans="1:6">
      <c r="A772" s="236">
        <f t="shared" si="18"/>
        <v>5</v>
      </c>
      <c r="B772" s="237">
        <v>21101</v>
      </c>
      <c r="C772" s="242" t="s">
        <v>631</v>
      </c>
      <c r="D772" s="239">
        <f>SUM(D773:D781)</f>
        <v>0</v>
      </c>
      <c r="E772" s="240">
        <v>0</v>
      </c>
      <c r="F772" s="241"/>
    </row>
    <row r="773" ht="14" hidden="1" customHeight="1" spans="1:6">
      <c r="A773" s="236">
        <f t="shared" si="18"/>
        <v>7</v>
      </c>
      <c r="B773" s="237">
        <v>2110101</v>
      </c>
      <c r="C773" s="237" t="s">
        <v>82</v>
      </c>
      <c r="D773" s="239"/>
      <c r="E773" s="240">
        <v>0</v>
      </c>
      <c r="F773" s="241"/>
    </row>
    <row r="774" ht="14" hidden="1" customHeight="1" spans="1:6">
      <c r="A774" s="236">
        <f t="shared" si="18"/>
        <v>7</v>
      </c>
      <c r="B774" s="237">
        <v>2110102</v>
      </c>
      <c r="C774" s="237" t="s">
        <v>83</v>
      </c>
      <c r="D774" s="239"/>
      <c r="E774" s="240">
        <v>0</v>
      </c>
      <c r="F774" s="241"/>
    </row>
    <row r="775" ht="14" hidden="1" customHeight="1" spans="1:6">
      <c r="A775" s="236">
        <f t="shared" ref="A775:A838" si="19">LEN(B775)</f>
        <v>7</v>
      </c>
      <c r="B775" s="237">
        <v>2110103</v>
      </c>
      <c r="C775" s="237" t="s">
        <v>84</v>
      </c>
      <c r="D775" s="239"/>
      <c r="E775" s="240">
        <v>0</v>
      </c>
      <c r="F775" s="241"/>
    </row>
    <row r="776" ht="14" hidden="1" customHeight="1" spans="1:6">
      <c r="A776" s="236">
        <f t="shared" si="19"/>
        <v>7</v>
      </c>
      <c r="B776" s="237">
        <v>2110104</v>
      </c>
      <c r="C776" s="237" t="s">
        <v>632</v>
      </c>
      <c r="D776" s="239"/>
      <c r="E776" s="240">
        <v>0</v>
      </c>
      <c r="F776" s="241"/>
    </row>
    <row r="777" ht="14" hidden="1" customHeight="1" spans="1:6">
      <c r="A777" s="236">
        <f t="shared" si="19"/>
        <v>7</v>
      </c>
      <c r="B777" s="237">
        <v>2110105</v>
      </c>
      <c r="C777" s="237" t="s">
        <v>633</v>
      </c>
      <c r="D777" s="239"/>
      <c r="E777" s="240">
        <v>0</v>
      </c>
      <c r="F777" s="241"/>
    </row>
    <row r="778" ht="14" hidden="1" customHeight="1" spans="1:6">
      <c r="A778" s="236">
        <f t="shared" si="19"/>
        <v>7</v>
      </c>
      <c r="B778" s="237">
        <v>2110106</v>
      </c>
      <c r="C778" s="237" t="s">
        <v>634</v>
      </c>
      <c r="D778" s="239"/>
      <c r="E778" s="240">
        <v>0</v>
      </c>
      <c r="F778" s="241"/>
    </row>
    <row r="779" ht="14" hidden="1" customHeight="1" spans="1:6">
      <c r="A779" s="236">
        <f t="shared" si="19"/>
        <v>7</v>
      </c>
      <c r="B779" s="237">
        <v>2110107</v>
      </c>
      <c r="C779" s="237" t="s">
        <v>635</v>
      </c>
      <c r="D779" s="239"/>
      <c r="E779" s="240">
        <v>0</v>
      </c>
      <c r="F779" s="241"/>
    </row>
    <row r="780" ht="14" hidden="1" customHeight="1" spans="1:6">
      <c r="A780" s="236">
        <f t="shared" si="19"/>
        <v>7</v>
      </c>
      <c r="B780" s="237">
        <v>2110108</v>
      </c>
      <c r="C780" s="237" t="s">
        <v>636</v>
      </c>
      <c r="D780" s="239"/>
      <c r="E780" s="240">
        <v>0</v>
      </c>
      <c r="F780" s="241"/>
    </row>
    <row r="781" ht="14" hidden="1" customHeight="1" spans="1:6">
      <c r="A781" s="236">
        <f t="shared" si="19"/>
        <v>7</v>
      </c>
      <c r="B781" s="237">
        <v>2110199</v>
      </c>
      <c r="C781" s="237" t="s">
        <v>637</v>
      </c>
      <c r="D781" s="239"/>
      <c r="E781" s="240">
        <v>0</v>
      </c>
      <c r="F781" s="241"/>
    </row>
    <row r="782" ht="14" hidden="1" customHeight="1" spans="1:6">
      <c r="A782" s="236">
        <f t="shared" si="19"/>
        <v>5</v>
      </c>
      <c r="B782" s="237">
        <v>21102</v>
      </c>
      <c r="C782" s="242" t="s">
        <v>638</v>
      </c>
      <c r="D782" s="239">
        <f>SUM(D783:D785)</f>
        <v>0</v>
      </c>
      <c r="E782" s="240">
        <v>0</v>
      </c>
      <c r="F782" s="241"/>
    </row>
    <row r="783" ht="14" hidden="1" customHeight="1" spans="1:6">
      <c r="A783" s="236">
        <f t="shared" si="19"/>
        <v>7</v>
      </c>
      <c r="B783" s="237">
        <v>2110203</v>
      </c>
      <c r="C783" s="237" t="s">
        <v>639</v>
      </c>
      <c r="D783" s="239"/>
      <c r="E783" s="240">
        <v>0</v>
      </c>
      <c r="F783" s="241"/>
    </row>
    <row r="784" ht="14" hidden="1" customHeight="1" spans="1:6">
      <c r="A784" s="236">
        <f t="shared" si="19"/>
        <v>7</v>
      </c>
      <c r="B784" s="237">
        <v>2110204</v>
      </c>
      <c r="C784" s="237" t="s">
        <v>640</v>
      </c>
      <c r="D784" s="239"/>
      <c r="E784" s="240">
        <v>0</v>
      </c>
      <c r="F784" s="241"/>
    </row>
    <row r="785" ht="14" hidden="1" customHeight="1" spans="1:6">
      <c r="A785" s="236">
        <f t="shared" si="19"/>
        <v>7</v>
      </c>
      <c r="B785" s="237">
        <v>2110299</v>
      </c>
      <c r="C785" s="237" t="s">
        <v>641</v>
      </c>
      <c r="D785" s="239"/>
      <c r="E785" s="240">
        <v>0</v>
      </c>
      <c r="F785" s="241"/>
    </row>
    <row r="786" ht="14" customHeight="1" spans="1:6">
      <c r="A786" s="236">
        <f t="shared" si="19"/>
        <v>5</v>
      </c>
      <c r="B786" s="237">
        <v>21103</v>
      </c>
      <c r="C786" s="242" t="s">
        <v>642</v>
      </c>
      <c r="D786" s="239">
        <f>SUM(D787:D794)</f>
        <v>7182</v>
      </c>
      <c r="E786" s="240">
        <v>8116.37</v>
      </c>
      <c r="F786" s="241">
        <f>E786/D786-1</f>
        <v>0.130098858256753</v>
      </c>
    </row>
    <row r="787" ht="14" customHeight="1" spans="1:6">
      <c r="A787" s="236">
        <f t="shared" si="19"/>
        <v>7</v>
      </c>
      <c r="B787" s="237">
        <v>2110301</v>
      </c>
      <c r="C787" s="237" t="s">
        <v>643</v>
      </c>
      <c r="D787" s="239">
        <v>1000</v>
      </c>
      <c r="E787" s="240">
        <v>0</v>
      </c>
      <c r="F787" s="241">
        <f>E787/D787-1</f>
        <v>-1</v>
      </c>
    </row>
    <row r="788" ht="14" customHeight="1" spans="1:6">
      <c r="A788" s="236">
        <f t="shared" si="19"/>
        <v>7</v>
      </c>
      <c r="B788" s="237">
        <v>2110302</v>
      </c>
      <c r="C788" s="237" t="s">
        <v>644</v>
      </c>
      <c r="D788" s="239">
        <v>5693</v>
      </c>
      <c r="E788" s="240">
        <v>7616.37</v>
      </c>
      <c r="F788" s="241">
        <f>E788/D788-1</f>
        <v>0.337848234674161</v>
      </c>
    </row>
    <row r="789" ht="14" hidden="1" customHeight="1" spans="1:6">
      <c r="A789" s="236">
        <f t="shared" si="19"/>
        <v>7</v>
      </c>
      <c r="B789" s="237">
        <v>2110303</v>
      </c>
      <c r="C789" s="237" t="s">
        <v>645</v>
      </c>
      <c r="D789" s="239"/>
      <c r="E789" s="240">
        <v>0</v>
      </c>
      <c r="F789" s="241"/>
    </row>
    <row r="790" ht="14" customHeight="1" spans="1:6">
      <c r="A790" s="236">
        <f t="shared" si="19"/>
        <v>7</v>
      </c>
      <c r="B790" s="237">
        <v>2110304</v>
      </c>
      <c r="C790" s="237" t="s">
        <v>646</v>
      </c>
      <c r="D790" s="239">
        <v>489</v>
      </c>
      <c r="E790" s="240">
        <v>500</v>
      </c>
      <c r="F790" s="241">
        <f>E790/D790-1</f>
        <v>0.0224948875255624</v>
      </c>
    </row>
    <row r="791" ht="14" hidden="1" customHeight="1" spans="1:6">
      <c r="A791" s="236">
        <f t="shared" si="19"/>
        <v>7</v>
      </c>
      <c r="B791" s="237">
        <v>2110305</v>
      </c>
      <c r="C791" s="237" t="s">
        <v>647</v>
      </c>
      <c r="D791" s="239"/>
      <c r="E791" s="240">
        <v>0</v>
      </c>
      <c r="F791" s="241"/>
    </row>
    <row r="792" ht="14" hidden="1" customHeight="1" spans="1:6">
      <c r="A792" s="236">
        <f t="shared" si="19"/>
        <v>7</v>
      </c>
      <c r="B792" s="237">
        <v>2110306</v>
      </c>
      <c r="C792" s="237" t="s">
        <v>648</v>
      </c>
      <c r="D792" s="239"/>
      <c r="E792" s="240">
        <v>0</v>
      </c>
      <c r="F792" s="241"/>
    </row>
    <row r="793" ht="14" hidden="1" customHeight="1" spans="1:6">
      <c r="A793" s="236">
        <f t="shared" si="19"/>
        <v>7</v>
      </c>
      <c r="B793" s="237">
        <v>2110307</v>
      </c>
      <c r="C793" s="237" t="s">
        <v>649</v>
      </c>
      <c r="D793" s="239"/>
      <c r="E793" s="240">
        <v>0</v>
      </c>
      <c r="F793" s="241"/>
    </row>
    <row r="794" ht="14" hidden="1" customHeight="1" spans="1:6">
      <c r="A794" s="236">
        <f t="shared" si="19"/>
        <v>7</v>
      </c>
      <c r="B794" s="237">
        <v>2110399</v>
      </c>
      <c r="C794" s="237" t="s">
        <v>650</v>
      </c>
      <c r="D794" s="239"/>
      <c r="E794" s="240">
        <v>0</v>
      </c>
      <c r="F794" s="241"/>
    </row>
    <row r="795" ht="14" customHeight="1" spans="1:6">
      <c r="A795" s="236">
        <f t="shared" si="19"/>
        <v>5</v>
      </c>
      <c r="B795" s="237">
        <v>21104</v>
      </c>
      <c r="C795" s="242" t="s">
        <v>651</v>
      </c>
      <c r="D795" s="239">
        <f>SUM(D796:D801)</f>
        <v>999</v>
      </c>
      <c r="E795" s="240">
        <v>0</v>
      </c>
      <c r="F795" s="241">
        <f>E795/D795-1</f>
        <v>-1</v>
      </c>
    </row>
    <row r="796" ht="14" hidden="1" customHeight="1" spans="1:6">
      <c r="A796" s="236">
        <f t="shared" si="19"/>
        <v>7</v>
      </c>
      <c r="B796" s="237">
        <v>2110401</v>
      </c>
      <c r="C796" s="237" t="s">
        <v>652</v>
      </c>
      <c r="D796" s="239"/>
      <c r="E796" s="240">
        <v>0</v>
      </c>
      <c r="F796" s="241"/>
    </row>
    <row r="797" ht="14" customHeight="1" spans="1:6">
      <c r="A797" s="236">
        <f t="shared" si="19"/>
        <v>7</v>
      </c>
      <c r="B797" s="237">
        <v>2110402</v>
      </c>
      <c r="C797" s="237" t="s">
        <v>653</v>
      </c>
      <c r="D797" s="239">
        <v>30</v>
      </c>
      <c r="E797" s="240">
        <v>0</v>
      </c>
      <c r="F797" s="241">
        <f>E797/D797-1</f>
        <v>-1</v>
      </c>
    </row>
    <row r="798" ht="14" hidden="1" customHeight="1" spans="1:6">
      <c r="A798" s="236">
        <f t="shared" si="19"/>
        <v>7</v>
      </c>
      <c r="B798" s="237">
        <v>2110404</v>
      </c>
      <c r="C798" s="237" t="s">
        <v>654</v>
      </c>
      <c r="D798" s="239"/>
      <c r="E798" s="240">
        <v>0</v>
      </c>
      <c r="F798" s="241"/>
    </row>
    <row r="799" ht="14" hidden="1" customHeight="1" spans="1:6">
      <c r="A799" s="236">
        <f t="shared" si="19"/>
        <v>7</v>
      </c>
      <c r="B799" s="237">
        <v>2110405</v>
      </c>
      <c r="C799" s="237" t="s">
        <v>655</v>
      </c>
      <c r="D799" s="239"/>
      <c r="E799" s="240">
        <v>0</v>
      </c>
      <c r="F799" s="241"/>
    </row>
    <row r="800" ht="14" customHeight="1" spans="1:6">
      <c r="A800" s="236">
        <f t="shared" si="19"/>
        <v>7</v>
      </c>
      <c r="B800" s="237">
        <v>2110406</v>
      </c>
      <c r="C800" s="237" t="s">
        <v>656</v>
      </c>
      <c r="D800" s="239">
        <v>8</v>
      </c>
      <c r="E800" s="240">
        <v>0</v>
      </c>
      <c r="F800" s="241">
        <f>E800/D800-1</f>
        <v>-1</v>
      </c>
    </row>
    <row r="801" ht="14" customHeight="1" spans="1:6">
      <c r="A801" s="236">
        <f t="shared" si="19"/>
        <v>7</v>
      </c>
      <c r="B801" s="237">
        <v>2110499</v>
      </c>
      <c r="C801" s="237" t="s">
        <v>657</v>
      </c>
      <c r="D801" s="239">
        <v>961</v>
      </c>
      <c r="E801" s="240">
        <v>0</v>
      </c>
      <c r="F801" s="241">
        <f>E801/D801-1</f>
        <v>-1</v>
      </c>
    </row>
    <row r="802" ht="14" customHeight="1" spans="1:6">
      <c r="A802" s="236">
        <f t="shared" si="19"/>
        <v>5</v>
      </c>
      <c r="B802" s="237">
        <v>21105</v>
      </c>
      <c r="C802" s="242" t="s">
        <v>658</v>
      </c>
      <c r="D802" s="239">
        <f>SUM(D803:D808)</f>
        <v>113</v>
      </c>
      <c r="E802" s="240">
        <v>0</v>
      </c>
      <c r="F802" s="241">
        <f>E802/D802-1</f>
        <v>-1</v>
      </c>
    </row>
    <row r="803" ht="14" customHeight="1" spans="1:6">
      <c r="A803" s="236">
        <f t="shared" si="19"/>
        <v>7</v>
      </c>
      <c r="B803" s="237">
        <v>2110501</v>
      </c>
      <c r="C803" s="237" t="s">
        <v>659</v>
      </c>
      <c r="D803" s="239">
        <v>21</v>
      </c>
      <c r="E803" s="240">
        <v>0</v>
      </c>
      <c r="F803" s="241">
        <f>E803/D803-1</f>
        <v>-1</v>
      </c>
    </row>
    <row r="804" ht="14" hidden="1" customHeight="1" spans="1:6">
      <c r="A804" s="236">
        <f t="shared" si="19"/>
        <v>7</v>
      </c>
      <c r="B804" s="237">
        <v>2110502</v>
      </c>
      <c r="C804" s="237" t="s">
        <v>660</v>
      </c>
      <c r="D804" s="239"/>
      <c r="E804" s="240">
        <v>0</v>
      </c>
      <c r="F804" s="241"/>
    </row>
    <row r="805" ht="14" hidden="1" customHeight="1" spans="1:6">
      <c r="A805" s="236">
        <f t="shared" si="19"/>
        <v>7</v>
      </c>
      <c r="B805" s="237">
        <v>2110503</v>
      </c>
      <c r="C805" s="237" t="s">
        <v>661</v>
      </c>
      <c r="D805" s="239"/>
      <c r="E805" s="240">
        <v>0</v>
      </c>
      <c r="F805" s="241"/>
    </row>
    <row r="806" ht="14" hidden="1" customHeight="1" spans="1:6">
      <c r="A806" s="236">
        <f t="shared" si="19"/>
        <v>7</v>
      </c>
      <c r="B806" s="237">
        <v>2110506</v>
      </c>
      <c r="C806" s="237" t="s">
        <v>662</v>
      </c>
      <c r="D806" s="239"/>
      <c r="E806" s="240">
        <v>0</v>
      </c>
      <c r="F806" s="241"/>
    </row>
    <row r="807" ht="14" customHeight="1" spans="1:6">
      <c r="A807" s="236">
        <f t="shared" si="19"/>
        <v>7</v>
      </c>
      <c r="B807" s="237">
        <v>2110507</v>
      </c>
      <c r="C807" s="237" t="s">
        <v>663</v>
      </c>
      <c r="D807" s="239">
        <v>10</v>
      </c>
      <c r="E807" s="240">
        <v>0</v>
      </c>
      <c r="F807" s="241">
        <f>E807/D807-1</f>
        <v>-1</v>
      </c>
    </row>
    <row r="808" ht="14" customHeight="1" spans="1:6">
      <c r="A808" s="236">
        <f t="shared" si="19"/>
        <v>7</v>
      </c>
      <c r="B808" s="237">
        <v>2110599</v>
      </c>
      <c r="C808" s="237" t="s">
        <v>664</v>
      </c>
      <c r="D808" s="239">
        <v>82</v>
      </c>
      <c r="E808" s="240">
        <v>0</v>
      </c>
      <c r="F808" s="241">
        <f>E808/D808-1</f>
        <v>-1</v>
      </c>
    </row>
    <row r="809" ht="14" hidden="1" customHeight="1" spans="1:6">
      <c r="A809" s="236">
        <f t="shared" si="19"/>
        <v>5</v>
      </c>
      <c r="B809" s="237">
        <v>21107</v>
      </c>
      <c r="C809" s="242" t="s">
        <v>665</v>
      </c>
      <c r="D809" s="239">
        <f>SUM(D810:D811)</f>
        <v>0</v>
      </c>
      <c r="E809" s="240">
        <v>0</v>
      </c>
      <c r="F809" s="241"/>
    </row>
    <row r="810" ht="14" hidden="1" customHeight="1" spans="1:6">
      <c r="A810" s="236">
        <f t="shared" si="19"/>
        <v>7</v>
      </c>
      <c r="B810" s="237">
        <v>2110704</v>
      </c>
      <c r="C810" s="237" t="s">
        <v>666</v>
      </c>
      <c r="D810" s="239"/>
      <c r="E810" s="240">
        <v>0</v>
      </c>
      <c r="F810" s="241"/>
    </row>
    <row r="811" ht="14" hidden="1" customHeight="1" spans="1:6">
      <c r="A811" s="236">
        <f t="shared" si="19"/>
        <v>7</v>
      </c>
      <c r="B811" s="237">
        <v>2110799</v>
      </c>
      <c r="C811" s="237" t="s">
        <v>667</v>
      </c>
      <c r="D811" s="239"/>
      <c r="E811" s="240">
        <v>0</v>
      </c>
      <c r="F811" s="241"/>
    </row>
    <row r="812" ht="14" hidden="1" customHeight="1" spans="1:6">
      <c r="A812" s="236">
        <f t="shared" si="19"/>
        <v>5</v>
      </c>
      <c r="B812" s="237">
        <v>21108</v>
      </c>
      <c r="C812" s="242" t="s">
        <v>668</v>
      </c>
      <c r="D812" s="239">
        <f>SUM(D813:D814)</f>
        <v>0</v>
      </c>
      <c r="E812" s="240">
        <v>0</v>
      </c>
      <c r="F812" s="241"/>
    </row>
    <row r="813" ht="14" hidden="1" customHeight="1" spans="1:6">
      <c r="A813" s="236">
        <f t="shared" si="19"/>
        <v>7</v>
      </c>
      <c r="B813" s="237">
        <v>2110804</v>
      </c>
      <c r="C813" s="237" t="s">
        <v>669</v>
      </c>
      <c r="D813" s="239"/>
      <c r="E813" s="240">
        <v>0</v>
      </c>
      <c r="F813" s="241"/>
    </row>
    <row r="814" ht="14" hidden="1" customHeight="1" spans="1:6">
      <c r="A814" s="236">
        <f t="shared" si="19"/>
        <v>7</v>
      </c>
      <c r="B814" s="237">
        <v>2110899</v>
      </c>
      <c r="C814" s="237" t="s">
        <v>670</v>
      </c>
      <c r="D814" s="239"/>
      <c r="E814" s="240">
        <v>0</v>
      </c>
      <c r="F814" s="241"/>
    </row>
    <row r="815" ht="14" hidden="1" customHeight="1" spans="1:6">
      <c r="A815" s="236">
        <f t="shared" si="19"/>
        <v>5</v>
      </c>
      <c r="B815" s="237">
        <v>21109</v>
      </c>
      <c r="C815" s="242" t="s">
        <v>671</v>
      </c>
      <c r="D815" s="239">
        <f>D816</f>
        <v>0</v>
      </c>
      <c r="E815" s="240">
        <v>0</v>
      </c>
      <c r="F815" s="241"/>
    </row>
    <row r="816" ht="14" hidden="1" customHeight="1" spans="1:6">
      <c r="A816" s="236">
        <f t="shared" si="19"/>
        <v>7</v>
      </c>
      <c r="B816" s="237">
        <v>2110901</v>
      </c>
      <c r="C816" s="237" t="s">
        <v>672</v>
      </c>
      <c r="D816" s="239"/>
      <c r="E816" s="240">
        <v>0</v>
      </c>
      <c r="F816" s="241"/>
    </row>
    <row r="817" ht="14" hidden="1" customHeight="1" spans="1:6">
      <c r="A817" s="236">
        <f t="shared" si="19"/>
        <v>5</v>
      </c>
      <c r="B817" s="237">
        <v>21110</v>
      </c>
      <c r="C817" s="242" t="s">
        <v>673</v>
      </c>
      <c r="D817" s="239">
        <f>D818</f>
        <v>0</v>
      </c>
      <c r="E817" s="240">
        <v>0</v>
      </c>
      <c r="F817" s="241"/>
    </row>
    <row r="818" ht="14" hidden="1" customHeight="1" spans="1:6">
      <c r="A818" s="236">
        <f t="shared" si="19"/>
        <v>7</v>
      </c>
      <c r="B818" s="237">
        <v>2111001</v>
      </c>
      <c r="C818" s="237" t="s">
        <v>674</v>
      </c>
      <c r="D818" s="239"/>
      <c r="E818" s="240">
        <v>0</v>
      </c>
      <c r="F818" s="241"/>
    </row>
    <row r="819" ht="14" hidden="1" customHeight="1" spans="1:6">
      <c r="A819" s="236">
        <f t="shared" si="19"/>
        <v>5</v>
      </c>
      <c r="B819" s="237">
        <v>21111</v>
      </c>
      <c r="C819" s="242" t="s">
        <v>675</v>
      </c>
      <c r="D819" s="239">
        <f>SUM(D820:D824)</f>
        <v>0</v>
      </c>
      <c r="E819" s="240">
        <v>0</v>
      </c>
      <c r="F819" s="241"/>
    </row>
    <row r="820" ht="14" hidden="1" customHeight="1" spans="1:6">
      <c r="A820" s="236">
        <f t="shared" si="19"/>
        <v>7</v>
      </c>
      <c r="B820" s="237">
        <v>2111101</v>
      </c>
      <c r="C820" s="237" t="s">
        <v>676</v>
      </c>
      <c r="D820" s="239"/>
      <c r="E820" s="240">
        <v>0</v>
      </c>
      <c r="F820" s="241"/>
    </row>
    <row r="821" ht="14" hidden="1" customHeight="1" spans="1:6">
      <c r="A821" s="236">
        <f t="shared" si="19"/>
        <v>7</v>
      </c>
      <c r="B821" s="237">
        <v>2111102</v>
      </c>
      <c r="C821" s="237" t="s">
        <v>677</v>
      </c>
      <c r="D821" s="239"/>
      <c r="E821" s="240">
        <v>0</v>
      </c>
      <c r="F821" s="241"/>
    </row>
    <row r="822" ht="14" hidden="1" customHeight="1" spans="1:6">
      <c r="A822" s="236">
        <f t="shared" si="19"/>
        <v>7</v>
      </c>
      <c r="B822" s="237">
        <v>2111103</v>
      </c>
      <c r="C822" s="237" t="s">
        <v>678</v>
      </c>
      <c r="D822" s="239"/>
      <c r="E822" s="240">
        <v>0</v>
      </c>
      <c r="F822" s="241"/>
    </row>
    <row r="823" ht="14" hidden="1" customHeight="1" spans="1:6">
      <c r="A823" s="236">
        <f t="shared" si="19"/>
        <v>7</v>
      </c>
      <c r="B823" s="237">
        <v>2111104</v>
      </c>
      <c r="C823" s="237" t="s">
        <v>679</v>
      </c>
      <c r="D823" s="239"/>
      <c r="E823" s="240">
        <v>0</v>
      </c>
      <c r="F823" s="241"/>
    </row>
    <row r="824" ht="14" hidden="1" customHeight="1" spans="1:6">
      <c r="A824" s="236">
        <f t="shared" si="19"/>
        <v>7</v>
      </c>
      <c r="B824" s="237">
        <v>2111199</v>
      </c>
      <c r="C824" s="237" t="s">
        <v>680</v>
      </c>
      <c r="D824" s="239"/>
      <c r="E824" s="240">
        <v>0</v>
      </c>
      <c r="F824" s="241"/>
    </row>
    <row r="825" ht="14" hidden="1" customHeight="1" spans="1:6">
      <c r="A825" s="236">
        <f t="shared" si="19"/>
        <v>5</v>
      </c>
      <c r="B825" s="237">
        <v>21112</v>
      </c>
      <c r="C825" s="242" t="s">
        <v>681</v>
      </c>
      <c r="D825" s="239">
        <f>D826</f>
        <v>0</v>
      </c>
      <c r="E825" s="240">
        <v>0</v>
      </c>
      <c r="F825" s="241"/>
    </row>
    <row r="826" ht="14" hidden="1" customHeight="1" spans="1:6">
      <c r="A826" s="236">
        <f t="shared" si="19"/>
        <v>7</v>
      </c>
      <c r="B826" s="237">
        <v>2111201</v>
      </c>
      <c r="C826" s="237" t="s">
        <v>682</v>
      </c>
      <c r="D826" s="239"/>
      <c r="E826" s="240">
        <v>0</v>
      </c>
      <c r="F826" s="241"/>
    </row>
    <row r="827" ht="14" hidden="1" customHeight="1" spans="1:6">
      <c r="A827" s="236">
        <f t="shared" si="19"/>
        <v>5</v>
      </c>
      <c r="B827" s="237">
        <v>21113</v>
      </c>
      <c r="C827" s="242" t="s">
        <v>683</v>
      </c>
      <c r="D827" s="239">
        <f>D828</f>
        <v>0</v>
      </c>
      <c r="E827" s="240">
        <v>0</v>
      </c>
      <c r="F827" s="241"/>
    </row>
    <row r="828" ht="14" hidden="1" customHeight="1" spans="1:6">
      <c r="A828" s="236">
        <f t="shared" si="19"/>
        <v>7</v>
      </c>
      <c r="B828" s="237">
        <v>2111301</v>
      </c>
      <c r="C828" s="237" t="s">
        <v>684</v>
      </c>
      <c r="D828" s="239"/>
      <c r="E828" s="240">
        <v>0</v>
      </c>
      <c r="F828" s="241"/>
    </row>
    <row r="829" ht="14" hidden="1" customHeight="1" spans="1:6">
      <c r="A829" s="236">
        <f t="shared" si="19"/>
        <v>5</v>
      </c>
      <c r="B829" s="237">
        <v>21114</v>
      </c>
      <c r="C829" s="242" t="s">
        <v>685</v>
      </c>
      <c r="D829" s="239">
        <f>SUM(D830:D839)</f>
        <v>0</v>
      </c>
      <c r="E829" s="240">
        <v>0</v>
      </c>
      <c r="F829" s="241"/>
    </row>
    <row r="830" ht="14" hidden="1" customHeight="1" spans="1:6">
      <c r="A830" s="236">
        <f t="shared" si="19"/>
        <v>7</v>
      </c>
      <c r="B830" s="237">
        <v>2111401</v>
      </c>
      <c r="C830" s="237" t="s">
        <v>82</v>
      </c>
      <c r="D830" s="239"/>
      <c r="E830" s="240">
        <v>0</v>
      </c>
      <c r="F830" s="241"/>
    </row>
    <row r="831" ht="14" hidden="1" customHeight="1" spans="1:6">
      <c r="A831" s="236">
        <f t="shared" si="19"/>
        <v>7</v>
      </c>
      <c r="B831" s="237">
        <v>2111402</v>
      </c>
      <c r="C831" s="237" t="s">
        <v>83</v>
      </c>
      <c r="D831" s="239"/>
      <c r="E831" s="240">
        <v>0</v>
      </c>
      <c r="F831" s="241"/>
    </row>
    <row r="832" ht="14" hidden="1" customHeight="1" spans="1:6">
      <c r="A832" s="236">
        <f t="shared" si="19"/>
        <v>7</v>
      </c>
      <c r="B832" s="237">
        <v>2111403</v>
      </c>
      <c r="C832" s="237" t="s">
        <v>84</v>
      </c>
      <c r="D832" s="239"/>
      <c r="E832" s="240">
        <v>0</v>
      </c>
      <c r="F832" s="241"/>
    </row>
    <row r="833" ht="14" hidden="1" customHeight="1" spans="1:6">
      <c r="A833" s="236">
        <f t="shared" si="19"/>
        <v>7</v>
      </c>
      <c r="B833" s="237">
        <v>2111406</v>
      </c>
      <c r="C833" s="237" t="s">
        <v>686</v>
      </c>
      <c r="D833" s="239"/>
      <c r="E833" s="240">
        <v>0</v>
      </c>
      <c r="F833" s="241"/>
    </row>
    <row r="834" ht="14" hidden="1" customHeight="1" spans="1:6">
      <c r="A834" s="236">
        <f t="shared" si="19"/>
        <v>7</v>
      </c>
      <c r="B834" s="237">
        <v>2111407</v>
      </c>
      <c r="C834" s="237" t="s">
        <v>687</v>
      </c>
      <c r="D834" s="239"/>
      <c r="E834" s="240">
        <v>0</v>
      </c>
      <c r="F834" s="241"/>
    </row>
    <row r="835" ht="14" hidden="1" customHeight="1" spans="1:6">
      <c r="A835" s="236">
        <f t="shared" si="19"/>
        <v>7</v>
      </c>
      <c r="B835" s="237">
        <v>2111408</v>
      </c>
      <c r="C835" s="237" t="s">
        <v>688</v>
      </c>
      <c r="D835" s="239"/>
      <c r="E835" s="240">
        <v>0</v>
      </c>
      <c r="F835" s="241"/>
    </row>
    <row r="836" ht="14" hidden="1" customHeight="1" spans="1:6">
      <c r="A836" s="236">
        <f t="shared" si="19"/>
        <v>7</v>
      </c>
      <c r="B836" s="237">
        <v>2111411</v>
      </c>
      <c r="C836" s="237" t="s">
        <v>122</v>
      </c>
      <c r="D836" s="239"/>
      <c r="E836" s="240">
        <v>0</v>
      </c>
      <c r="F836" s="241"/>
    </row>
    <row r="837" ht="14" hidden="1" customHeight="1" spans="1:6">
      <c r="A837" s="236">
        <f t="shared" si="19"/>
        <v>7</v>
      </c>
      <c r="B837" s="237">
        <v>2111413</v>
      </c>
      <c r="C837" s="237" t="s">
        <v>689</v>
      </c>
      <c r="D837" s="239"/>
      <c r="E837" s="240">
        <v>0</v>
      </c>
      <c r="F837" s="241"/>
    </row>
    <row r="838" ht="14" hidden="1" customHeight="1" spans="1:6">
      <c r="A838" s="236">
        <f t="shared" si="19"/>
        <v>7</v>
      </c>
      <c r="B838" s="237">
        <v>2111450</v>
      </c>
      <c r="C838" s="237" t="s">
        <v>91</v>
      </c>
      <c r="D838" s="239"/>
      <c r="E838" s="240">
        <v>0</v>
      </c>
      <c r="F838" s="241"/>
    </row>
    <row r="839" ht="14" hidden="1" customHeight="1" spans="1:6">
      <c r="A839" s="236">
        <f t="shared" ref="A839:A902" si="20">LEN(B839)</f>
        <v>7</v>
      </c>
      <c r="B839" s="237">
        <v>2111499</v>
      </c>
      <c r="C839" s="237" t="s">
        <v>690</v>
      </c>
      <c r="D839" s="239"/>
      <c r="E839" s="240">
        <v>0</v>
      </c>
      <c r="F839" s="241"/>
    </row>
    <row r="840" ht="14" hidden="1" customHeight="1" spans="1:6">
      <c r="A840" s="236">
        <f t="shared" si="20"/>
        <v>5</v>
      </c>
      <c r="B840" s="237">
        <v>21199</v>
      </c>
      <c r="C840" s="242" t="s">
        <v>691</v>
      </c>
      <c r="D840" s="239">
        <f>D841</f>
        <v>0</v>
      </c>
      <c r="E840" s="240">
        <v>0</v>
      </c>
      <c r="F840" s="241"/>
    </row>
    <row r="841" ht="14" hidden="1" customHeight="1" spans="1:6">
      <c r="A841" s="236">
        <f t="shared" si="20"/>
        <v>7</v>
      </c>
      <c r="B841" s="237">
        <v>2119999</v>
      </c>
      <c r="C841" s="237" t="s">
        <v>692</v>
      </c>
      <c r="D841" s="239"/>
      <c r="E841" s="240">
        <v>0</v>
      </c>
      <c r="F841" s="241"/>
    </row>
    <row r="842" ht="14" customHeight="1" spans="1:6">
      <c r="A842" s="236">
        <f t="shared" si="20"/>
        <v>3</v>
      </c>
      <c r="B842" s="237">
        <v>212</v>
      </c>
      <c r="C842" s="242" t="s">
        <v>693</v>
      </c>
      <c r="D842" s="239">
        <f>SUM(D843,D854,D856,D859,D861,D863)</f>
        <v>12060</v>
      </c>
      <c r="E842" s="240">
        <v>30180.39</v>
      </c>
      <c r="F842" s="241">
        <f>E842/D842-1</f>
        <v>1.50251990049751</v>
      </c>
    </row>
    <row r="843" ht="14" customHeight="1" spans="1:6">
      <c r="A843" s="236">
        <f t="shared" si="20"/>
        <v>5</v>
      </c>
      <c r="B843" s="237">
        <v>21201</v>
      </c>
      <c r="C843" s="242" t="s">
        <v>694</v>
      </c>
      <c r="D843" s="239">
        <f>SUM(D844:D853)</f>
        <v>2715</v>
      </c>
      <c r="E843" s="240">
        <v>3650.71</v>
      </c>
      <c r="F843" s="241">
        <f>E843/D843-1</f>
        <v>0.344644567219153</v>
      </c>
    </row>
    <row r="844" ht="14" customHeight="1" spans="1:6">
      <c r="A844" s="236">
        <f t="shared" si="20"/>
        <v>7</v>
      </c>
      <c r="B844" s="237">
        <v>2120101</v>
      </c>
      <c r="C844" s="237" t="s">
        <v>82</v>
      </c>
      <c r="D844" s="239">
        <v>1784</v>
      </c>
      <c r="E844" s="240">
        <v>2425.21</v>
      </c>
      <c r="F844" s="241">
        <f>E844/D844-1</f>
        <v>0.35942264573991</v>
      </c>
    </row>
    <row r="845" ht="14" customHeight="1" spans="1:6">
      <c r="A845" s="236">
        <f t="shared" si="20"/>
        <v>7</v>
      </c>
      <c r="B845" s="237">
        <v>2120102</v>
      </c>
      <c r="C845" s="237" t="s">
        <v>83</v>
      </c>
      <c r="D845" s="239">
        <v>439</v>
      </c>
      <c r="E845" s="240">
        <v>25.5</v>
      </c>
      <c r="F845" s="241">
        <f>E845/D845-1</f>
        <v>-0.941913439635535</v>
      </c>
    </row>
    <row r="846" ht="14" hidden="1" customHeight="1" spans="1:6">
      <c r="A846" s="236">
        <f t="shared" si="20"/>
        <v>7</v>
      </c>
      <c r="B846" s="237">
        <v>2120103</v>
      </c>
      <c r="C846" s="237" t="s">
        <v>84</v>
      </c>
      <c r="D846" s="239"/>
      <c r="E846" s="240">
        <v>0</v>
      </c>
      <c r="F846" s="241"/>
    </row>
    <row r="847" ht="14" customHeight="1" spans="1:6">
      <c r="A847" s="236">
        <f t="shared" si="20"/>
        <v>7</v>
      </c>
      <c r="B847" s="237">
        <v>2120104</v>
      </c>
      <c r="C847" s="237" t="s">
        <v>695</v>
      </c>
      <c r="D847" s="239"/>
      <c r="E847" s="240">
        <v>1200</v>
      </c>
      <c r="F847" s="241">
        <v>1</v>
      </c>
    </row>
    <row r="848" ht="14" hidden="1" customHeight="1" spans="1:6">
      <c r="A848" s="236">
        <f t="shared" si="20"/>
        <v>7</v>
      </c>
      <c r="B848" s="237">
        <v>2120105</v>
      </c>
      <c r="C848" s="237" t="s">
        <v>696</v>
      </c>
      <c r="D848" s="239"/>
      <c r="E848" s="240">
        <v>0</v>
      </c>
      <c r="F848" s="241"/>
    </row>
    <row r="849" ht="14" hidden="1" customHeight="1" spans="1:6">
      <c r="A849" s="236">
        <f t="shared" si="20"/>
        <v>7</v>
      </c>
      <c r="B849" s="237">
        <v>2120106</v>
      </c>
      <c r="C849" s="237" t="s">
        <v>697</v>
      </c>
      <c r="D849" s="239"/>
      <c r="E849" s="240">
        <v>0</v>
      </c>
      <c r="F849" s="241"/>
    </row>
    <row r="850" ht="14" hidden="1" customHeight="1" spans="1:6">
      <c r="A850" s="236">
        <f t="shared" si="20"/>
        <v>7</v>
      </c>
      <c r="B850" s="237">
        <v>2120107</v>
      </c>
      <c r="C850" s="237" t="s">
        <v>698</v>
      </c>
      <c r="D850" s="239"/>
      <c r="E850" s="240">
        <v>0</v>
      </c>
      <c r="F850" s="241"/>
    </row>
    <row r="851" ht="14" hidden="1" customHeight="1" spans="1:6">
      <c r="A851" s="236">
        <f t="shared" si="20"/>
        <v>7</v>
      </c>
      <c r="B851" s="237">
        <v>2120109</v>
      </c>
      <c r="C851" s="237" t="s">
        <v>699</v>
      </c>
      <c r="D851" s="239"/>
      <c r="E851" s="240">
        <v>0</v>
      </c>
      <c r="F851" s="241"/>
    </row>
    <row r="852" ht="14" hidden="1" customHeight="1" spans="1:6">
      <c r="A852" s="236">
        <f t="shared" si="20"/>
        <v>7</v>
      </c>
      <c r="B852" s="237">
        <v>2120110</v>
      </c>
      <c r="C852" s="237" t="s">
        <v>700</v>
      </c>
      <c r="D852" s="239"/>
      <c r="E852" s="240">
        <v>0</v>
      </c>
      <c r="F852" s="241"/>
    </row>
    <row r="853" ht="14" customHeight="1" spans="1:6">
      <c r="A853" s="236">
        <f t="shared" si="20"/>
        <v>7</v>
      </c>
      <c r="B853" s="237">
        <v>2120199</v>
      </c>
      <c r="C853" s="237" t="s">
        <v>701</v>
      </c>
      <c r="D853" s="239">
        <v>492</v>
      </c>
      <c r="E853" s="240">
        <v>0</v>
      </c>
      <c r="F853" s="241">
        <f>E853/D853-1</f>
        <v>-1</v>
      </c>
    </row>
    <row r="854" ht="14" customHeight="1" spans="1:6">
      <c r="A854" s="236">
        <f t="shared" si="20"/>
        <v>5</v>
      </c>
      <c r="B854" s="237">
        <v>21202</v>
      </c>
      <c r="C854" s="242" t="s">
        <v>702</v>
      </c>
      <c r="D854" s="239">
        <f>D855</f>
        <v>2518</v>
      </c>
      <c r="E854" s="240">
        <v>18575.5</v>
      </c>
      <c r="F854" s="241">
        <f>E854/D854-1</f>
        <v>6.37708498808578</v>
      </c>
    </row>
    <row r="855" ht="14" customHeight="1" spans="1:6">
      <c r="A855" s="236">
        <f t="shared" si="20"/>
        <v>7</v>
      </c>
      <c r="B855" s="237">
        <v>2120201</v>
      </c>
      <c r="C855" s="237" t="s">
        <v>703</v>
      </c>
      <c r="D855" s="239">
        <v>2518</v>
      </c>
      <c r="E855" s="240">
        <v>18575.5</v>
      </c>
      <c r="F855" s="241">
        <f>E855/D855-1</f>
        <v>6.37708498808578</v>
      </c>
    </row>
    <row r="856" ht="14" customHeight="1" spans="1:6">
      <c r="A856" s="236">
        <f t="shared" si="20"/>
        <v>5</v>
      </c>
      <c r="B856" s="237">
        <v>21203</v>
      </c>
      <c r="C856" s="242" t="s">
        <v>704</v>
      </c>
      <c r="D856" s="239">
        <f>SUM(D857:D858)</f>
        <v>70</v>
      </c>
      <c r="E856" s="240">
        <v>1724.5</v>
      </c>
      <c r="F856" s="241">
        <f>E856/D856-1</f>
        <v>23.6357142857143</v>
      </c>
    </row>
    <row r="857" ht="14" hidden="1" customHeight="1" spans="1:6">
      <c r="A857" s="236">
        <f t="shared" si="20"/>
        <v>7</v>
      </c>
      <c r="B857" s="237">
        <v>2120303</v>
      </c>
      <c r="C857" s="237" t="s">
        <v>705</v>
      </c>
      <c r="D857" s="239"/>
      <c r="E857" s="240">
        <v>1119.5</v>
      </c>
      <c r="F857" s="241"/>
    </row>
    <row r="858" ht="14" customHeight="1" spans="1:6">
      <c r="A858" s="236">
        <f t="shared" si="20"/>
        <v>7</v>
      </c>
      <c r="B858" s="237">
        <v>2120399</v>
      </c>
      <c r="C858" s="237" t="s">
        <v>706</v>
      </c>
      <c r="D858" s="239">
        <v>70</v>
      </c>
      <c r="E858" s="240">
        <v>605</v>
      </c>
      <c r="F858" s="241">
        <f>E858/D858-1</f>
        <v>7.64285714285714</v>
      </c>
    </row>
    <row r="859" ht="14" customHeight="1" spans="1:6">
      <c r="A859" s="236">
        <f t="shared" si="20"/>
        <v>5</v>
      </c>
      <c r="B859" s="237">
        <v>21205</v>
      </c>
      <c r="C859" s="242" t="s">
        <v>707</v>
      </c>
      <c r="D859" s="239">
        <f t="shared" ref="D859:D863" si="21">D860</f>
        <v>6325</v>
      </c>
      <c r="E859" s="240">
        <v>6173.61</v>
      </c>
      <c r="F859" s="241">
        <f>E859/D859-1</f>
        <v>-0.0239351778656127</v>
      </c>
    </row>
    <row r="860" ht="14" customHeight="1" spans="1:6">
      <c r="A860" s="236">
        <f t="shared" si="20"/>
        <v>7</v>
      </c>
      <c r="B860" s="237">
        <v>2120501</v>
      </c>
      <c r="C860" s="237" t="s">
        <v>708</v>
      </c>
      <c r="D860" s="239">
        <v>6325</v>
      </c>
      <c r="E860" s="240">
        <v>6173.61</v>
      </c>
      <c r="F860" s="241">
        <f t="shared" ref="F860:F923" si="22">E860/D860-1</f>
        <v>-0.0239351778656127</v>
      </c>
    </row>
    <row r="861" ht="14" customHeight="1" spans="1:6">
      <c r="A861" s="236">
        <f t="shared" si="20"/>
        <v>5</v>
      </c>
      <c r="B861" s="237">
        <v>21206</v>
      </c>
      <c r="C861" s="242" t="s">
        <v>709</v>
      </c>
      <c r="D861" s="239">
        <f t="shared" si="21"/>
        <v>100</v>
      </c>
      <c r="E861" s="240">
        <v>0</v>
      </c>
      <c r="F861" s="241">
        <f t="shared" si="22"/>
        <v>-1</v>
      </c>
    </row>
    <row r="862" ht="14" customHeight="1" spans="1:6">
      <c r="A862" s="236">
        <f t="shared" si="20"/>
        <v>7</v>
      </c>
      <c r="B862" s="237">
        <v>2120601</v>
      </c>
      <c r="C862" s="237" t="s">
        <v>710</v>
      </c>
      <c r="D862" s="239">
        <v>100</v>
      </c>
      <c r="E862" s="240">
        <v>0</v>
      </c>
      <c r="F862" s="241">
        <f t="shared" si="22"/>
        <v>-1</v>
      </c>
    </row>
    <row r="863" ht="14" customHeight="1" spans="1:6">
      <c r="A863" s="236">
        <f t="shared" si="20"/>
        <v>5</v>
      </c>
      <c r="B863" s="237">
        <v>21299</v>
      </c>
      <c r="C863" s="242" t="s">
        <v>711</v>
      </c>
      <c r="D863" s="239">
        <f t="shared" si="21"/>
        <v>332</v>
      </c>
      <c r="E863" s="240">
        <v>56.07</v>
      </c>
      <c r="F863" s="241">
        <f t="shared" si="22"/>
        <v>-0.831114457831325</v>
      </c>
    </row>
    <row r="864" ht="14" customHeight="1" spans="1:6">
      <c r="A864" s="236">
        <f t="shared" si="20"/>
        <v>7</v>
      </c>
      <c r="B864" s="237">
        <v>2129999</v>
      </c>
      <c r="C864" s="237" t="s">
        <v>712</v>
      </c>
      <c r="D864" s="239">
        <v>332</v>
      </c>
      <c r="E864" s="240">
        <v>56.07</v>
      </c>
      <c r="F864" s="241">
        <f t="shared" si="22"/>
        <v>-0.831114457831325</v>
      </c>
    </row>
    <row r="865" ht="14" customHeight="1" spans="1:6">
      <c r="A865" s="236">
        <f t="shared" si="20"/>
        <v>3</v>
      </c>
      <c r="B865" s="237">
        <v>213</v>
      </c>
      <c r="C865" s="242" t="s">
        <v>713</v>
      </c>
      <c r="D865" s="239">
        <f>SUM(D866,D892,D915,D943,D954,D961,D967,D970)</f>
        <v>115033</v>
      </c>
      <c r="E865" s="240">
        <v>100471.2</v>
      </c>
      <c r="F865" s="241">
        <f t="shared" si="22"/>
        <v>-0.126588022567437</v>
      </c>
    </row>
    <row r="866" ht="14" customHeight="1" spans="1:6">
      <c r="A866" s="236">
        <f t="shared" si="20"/>
        <v>5</v>
      </c>
      <c r="B866" s="237">
        <v>21301</v>
      </c>
      <c r="C866" s="242" t="s">
        <v>714</v>
      </c>
      <c r="D866" s="239">
        <f>SUM(D867:D891)</f>
        <v>51319</v>
      </c>
      <c r="E866" s="240">
        <v>33245.76</v>
      </c>
      <c r="F866" s="241">
        <f t="shared" si="22"/>
        <v>-0.352174438317192</v>
      </c>
    </row>
    <row r="867" ht="14" customHeight="1" spans="1:6">
      <c r="A867" s="236">
        <f t="shared" si="20"/>
        <v>7</v>
      </c>
      <c r="B867" s="237">
        <v>2130101</v>
      </c>
      <c r="C867" s="237" t="s">
        <v>82</v>
      </c>
      <c r="D867" s="239">
        <v>4132</v>
      </c>
      <c r="E867" s="240">
        <v>4958.6</v>
      </c>
      <c r="F867" s="241">
        <f t="shared" si="22"/>
        <v>0.200048402710552</v>
      </c>
    </row>
    <row r="868" ht="14" customHeight="1" spans="1:6">
      <c r="A868" s="236">
        <f t="shared" si="20"/>
        <v>7</v>
      </c>
      <c r="B868" s="237">
        <v>2130102</v>
      </c>
      <c r="C868" s="237" t="s">
        <v>83</v>
      </c>
      <c r="D868" s="239">
        <v>331</v>
      </c>
      <c r="E868" s="240">
        <v>85.96</v>
      </c>
      <c r="F868" s="241">
        <f t="shared" si="22"/>
        <v>-0.740302114803625</v>
      </c>
    </row>
    <row r="869" ht="14" customHeight="1" spans="1:6">
      <c r="A869" s="236">
        <f t="shared" si="20"/>
        <v>7</v>
      </c>
      <c r="B869" s="237">
        <v>2130103</v>
      </c>
      <c r="C869" s="237" t="s">
        <v>84</v>
      </c>
      <c r="D869" s="239">
        <v>6</v>
      </c>
      <c r="E869" s="240">
        <v>0</v>
      </c>
      <c r="F869" s="241">
        <f t="shared" si="22"/>
        <v>-1</v>
      </c>
    </row>
    <row r="870" ht="14" customHeight="1" spans="1:6">
      <c r="A870" s="236">
        <f t="shared" si="20"/>
        <v>7</v>
      </c>
      <c r="B870" s="237">
        <v>2130104</v>
      </c>
      <c r="C870" s="237" t="s">
        <v>91</v>
      </c>
      <c r="D870" s="239">
        <v>43</v>
      </c>
      <c r="E870" s="240">
        <v>351</v>
      </c>
      <c r="F870" s="241">
        <f t="shared" si="22"/>
        <v>7.16279069767442</v>
      </c>
    </row>
    <row r="871" ht="14" customHeight="1" spans="1:6">
      <c r="A871" s="236">
        <f t="shared" si="20"/>
        <v>7</v>
      </c>
      <c r="B871" s="237">
        <v>2130105</v>
      </c>
      <c r="C871" s="237" t="s">
        <v>715</v>
      </c>
      <c r="D871" s="239">
        <v>409</v>
      </c>
      <c r="E871" s="240">
        <v>0</v>
      </c>
      <c r="F871" s="241">
        <f t="shared" si="22"/>
        <v>-1</v>
      </c>
    </row>
    <row r="872" ht="14" customHeight="1" spans="1:6">
      <c r="A872" s="236">
        <f t="shared" si="20"/>
        <v>7</v>
      </c>
      <c r="B872" s="237">
        <v>2130106</v>
      </c>
      <c r="C872" s="237" t="s">
        <v>716</v>
      </c>
      <c r="D872" s="239">
        <v>486</v>
      </c>
      <c r="E872" s="240">
        <v>0</v>
      </c>
      <c r="F872" s="241">
        <f t="shared" si="22"/>
        <v>-1</v>
      </c>
    </row>
    <row r="873" ht="14" customHeight="1" spans="1:6">
      <c r="A873" s="236">
        <f t="shared" si="20"/>
        <v>7</v>
      </c>
      <c r="B873" s="237">
        <v>2130108</v>
      </c>
      <c r="C873" s="237" t="s">
        <v>717</v>
      </c>
      <c r="D873" s="239">
        <v>504</v>
      </c>
      <c r="E873" s="240">
        <v>77</v>
      </c>
      <c r="F873" s="241">
        <f t="shared" si="22"/>
        <v>-0.847222222222222</v>
      </c>
    </row>
    <row r="874" ht="14" customHeight="1" spans="1:6">
      <c r="A874" s="236">
        <f t="shared" si="20"/>
        <v>7</v>
      </c>
      <c r="B874" s="237">
        <v>2130109</v>
      </c>
      <c r="C874" s="237" t="s">
        <v>718</v>
      </c>
      <c r="D874" s="239">
        <v>2</v>
      </c>
      <c r="E874" s="240">
        <v>0</v>
      </c>
      <c r="F874" s="241">
        <f t="shared" si="22"/>
        <v>-1</v>
      </c>
    </row>
    <row r="875" ht="14" hidden="1" customHeight="1" spans="1:6">
      <c r="A875" s="236">
        <f t="shared" si="20"/>
        <v>7</v>
      </c>
      <c r="B875" s="237">
        <v>2130110</v>
      </c>
      <c r="C875" s="237" t="s">
        <v>719</v>
      </c>
      <c r="D875" s="239"/>
      <c r="E875" s="240">
        <v>0</v>
      </c>
      <c r="F875" s="241"/>
    </row>
    <row r="876" ht="14" customHeight="1" spans="1:6">
      <c r="A876" s="236">
        <f t="shared" si="20"/>
        <v>7</v>
      </c>
      <c r="B876" s="237">
        <v>2130111</v>
      </c>
      <c r="C876" s="237" t="s">
        <v>720</v>
      </c>
      <c r="D876" s="239">
        <v>21</v>
      </c>
      <c r="E876" s="240">
        <v>0</v>
      </c>
      <c r="F876" s="241">
        <f t="shared" si="22"/>
        <v>-1</v>
      </c>
    </row>
    <row r="877" ht="14" hidden="1" customHeight="1" spans="1:6">
      <c r="A877" s="236">
        <f t="shared" si="20"/>
        <v>7</v>
      </c>
      <c r="B877" s="237">
        <v>2130112</v>
      </c>
      <c r="C877" s="237" t="s">
        <v>721</v>
      </c>
      <c r="D877" s="239"/>
      <c r="E877" s="240">
        <v>0</v>
      </c>
      <c r="F877" s="241"/>
    </row>
    <row r="878" ht="14" hidden="1" customHeight="1" spans="1:6">
      <c r="A878" s="236">
        <f t="shared" si="20"/>
        <v>7</v>
      </c>
      <c r="B878" s="237">
        <v>2130114</v>
      </c>
      <c r="C878" s="237" t="s">
        <v>722</v>
      </c>
      <c r="D878" s="239"/>
      <c r="E878" s="240">
        <v>0</v>
      </c>
      <c r="F878" s="241"/>
    </row>
    <row r="879" ht="14" customHeight="1" spans="1:6">
      <c r="A879" s="236">
        <f t="shared" si="20"/>
        <v>7</v>
      </c>
      <c r="B879" s="237">
        <v>2130119</v>
      </c>
      <c r="C879" s="237" t="s">
        <v>723</v>
      </c>
      <c r="D879" s="239">
        <v>336</v>
      </c>
      <c r="E879" s="240">
        <v>0</v>
      </c>
      <c r="F879" s="241">
        <f t="shared" si="22"/>
        <v>-1</v>
      </c>
    </row>
    <row r="880" ht="14" hidden="1" customHeight="1" spans="1:6">
      <c r="A880" s="236">
        <f t="shared" si="20"/>
        <v>7</v>
      </c>
      <c r="B880" s="237">
        <v>2130120</v>
      </c>
      <c r="C880" s="237" t="s">
        <v>724</v>
      </c>
      <c r="D880" s="239">
        <v>7351</v>
      </c>
      <c r="E880" s="240">
        <v>7351</v>
      </c>
      <c r="F880" s="241">
        <f t="shared" si="22"/>
        <v>0</v>
      </c>
    </row>
    <row r="881" ht="14" customHeight="1" spans="1:6">
      <c r="A881" s="236">
        <f t="shared" si="20"/>
        <v>7</v>
      </c>
      <c r="B881" s="237">
        <v>2130121</v>
      </c>
      <c r="C881" s="237" t="s">
        <v>725</v>
      </c>
      <c r="D881" s="239">
        <v>434</v>
      </c>
      <c r="E881" s="240">
        <v>0</v>
      </c>
      <c r="F881" s="241">
        <f t="shared" si="22"/>
        <v>-1</v>
      </c>
    </row>
    <row r="882" ht="14" customHeight="1" spans="1:6">
      <c r="A882" s="236">
        <f t="shared" si="20"/>
        <v>7</v>
      </c>
      <c r="B882" s="237">
        <v>2130122</v>
      </c>
      <c r="C882" s="237" t="s">
        <v>726</v>
      </c>
      <c r="D882" s="239">
        <v>6770</v>
      </c>
      <c r="E882" s="240">
        <v>2058</v>
      </c>
      <c r="F882" s="241">
        <f t="shared" si="22"/>
        <v>-0.696011816838995</v>
      </c>
    </row>
    <row r="883" ht="14" hidden="1" customHeight="1" spans="1:6">
      <c r="A883" s="236">
        <f t="shared" si="20"/>
        <v>7</v>
      </c>
      <c r="B883" s="237">
        <v>2130124</v>
      </c>
      <c r="C883" s="237" t="s">
        <v>727</v>
      </c>
      <c r="D883" s="239"/>
      <c r="E883" s="240">
        <v>808</v>
      </c>
      <c r="F883" s="241"/>
    </row>
    <row r="884" ht="14" customHeight="1" spans="1:6">
      <c r="A884" s="236">
        <f t="shared" si="20"/>
        <v>7</v>
      </c>
      <c r="B884" s="237">
        <v>2130125</v>
      </c>
      <c r="C884" s="237" t="s">
        <v>728</v>
      </c>
      <c r="D884" s="239">
        <v>26</v>
      </c>
      <c r="E884" s="240">
        <v>0</v>
      </c>
      <c r="F884" s="241">
        <f t="shared" si="22"/>
        <v>-1</v>
      </c>
    </row>
    <row r="885" ht="14" customHeight="1" spans="1:6">
      <c r="A885" s="236">
        <f t="shared" si="20"/>
        <v>7</v>
      </c>
      <c r="B885" s="237">
        <v>2130126</v>
      </c>
      <c r="C885" s="237" t="s">
        <v>729</v>
      </c>
      <c r="D885" s="239">
        <v>695</v>
      </c>
      <c r="E885" s="240">
        <v>163.13</v>
      </c>
      <c r="F885" s="241">
        <f t="shared" si="22"/>
        <v>-0.765280575539568</v>
      </c>
    </row>
    <row r="886" ht="14" customHeight="1" spans="1:6">
      <c r="A886" s="236">
        <f t="shared" si="20"/>
        <v>7</v>
      </c>
      <c r="B886" s="237">
        <v>2130135</v>
      </c>
      <c r="C886" s="237" t="s">
        <v>730</v>
      </c>
      <c r="D886" s="239">
        <v>44</v>
      </c>
      <c r="E886" s="240">
        <v>0</v>
      </c>
      <c r="F886" s="241">
        <f t="shared" si="22"/>
        <v>-1</v>
      </c>
    </row>
    <row r="887" ht="14" customHeight="1" spans="1:6">
      <c r="A887" s="236">
        <f t="shared" si="20"/>
        <v>7</v>
      </c>
      <c r="B887" s="237">
        <v>2130142</v>
      </c>
      <c r="C887" s="237" t="s">
        <v>731</v>
      </c>
      <c r="D887" s="239">
        <v>3635</v>
      </c>
      <c r="E887" s="240">
        <v>0</v>
      </c>
      <c r="F887" s="241">
        <f t="shared" si="22"/>
        <v>-1</v>
      </c>
    </row>
    <row r="888" ht="14" customHeight="1" spans="1:6">
      <c r="A888" s="236">
        <f t="shared" si="20"/>
        <v>7</v>
      </c>
      <c r="B888" s="237">
        <v>2130148</v>
      </c>
      <c r="C888" s="237" t="s">
        <v>732</v>
      </c>
      <c r="D888" s="239">
        <v>170</v>
      </c>
      <c r="E888" s="240">
        <v>0</v>
      </c>
      <c r="F888" s="241">
        <f t="shared" si="22"/>
        <v>-1</v>
      </c>
    </row>
    <row r="889" ht="14" customHeight="1" spans="1:6">
      <c r="A889" s="236">
        <f t="shared" si="20"/>
        <v>7</v>
      </c>
      <c r="B889" s="237">
        <v>2130152</v>
      </c>
      <c r="C889" s="237" t="s">
        <v>733</v>
      </c>
      <c r="D889" s="239">
        <v>8</v>
      </c>
      <c r="E889" s="240">
        <v>0</v>
      </c>
      <c r="F889" s="241">
        <f t="shared" si="22"/>
        <v>-1</v>
      </c>
    </row>
    <row r="890" ht="14" customHeight="1" spans="1:6">
      <c r="A890" s="236">
        <f t="shared" si="20"/>
        <v>7</v>
      </c>
      <c r="B890" s="237">
        <v>2130153</v>
      </c>
      <c r="C890" s="237" t="s">
        <v>734</v>
      </c>
      <c r="D890" s="239">
        <v>11336</v>
      </c>
      <c r="E890" s="240">
        <v>5453</v>
      </c>
      <c r="F890" s="241">
        <f t="shared" si="22"/>
        <v>-0.518966125617502</v>
      </c>
    </row>
    <row r="891" ht="14" customHeight="1" spans="1:6">
      <c r="A891" s="236">
        <f t="shared" si="20"/>
        <v>7</v>
      </c>
      <c r="B891" s="237">
        <v>2130199</v>
      </c>
      <c r="C891" s="237" t="s">
        <v>735</v>
      </c>
      <c r="D891" s="239">
        <v>14580</v>
      </c>
      <c r="E891" s="240">
        <v>11940.08</v>
      </c>
      <c r="F891" s="241">
        <f t="shared" si="22"/>
        <v>-0.181064471879287</v>
      </c>
    </row>
    <row r="892" ht="14" customHeight="1" spans="1:6">
      <c r="A892" s="236">
        <f t="shared" si="20"/>
        <v>5</v>
      </c>
      <c r="B892" s="237">
        <v>21302</v>
      </c>
      <c r="C892" s="242" t="s">
        <v>736</v>
      </c>
      <c r="D892" s="239">
        <f>SUM(D893:D914)</f>
        <v>5695</v>
      </c>
      <c r="E892" s="240">
        <v>10483.7</v>
      </c>
      <c r="F892" s="241">
        <f t="shared" si="22"/>
        <v>0.840860403863038</v>
      </c>
    </row>
    <row r="893" ht="14" customHeight="1" spans="1:6">
      <c r="A893" s="236">
        <f t="shared" si="20"/>
        <v>7</v>
      </c>
      <c r="B893" s="237">
        <v>2130201</v>
      </c>
      <c r="C893" s="237" t="s">
        <v>82</v>
      </c>
      <c r="D893" s="239">
        <v>2868</v>
      </c>
      <c r="E893" s="240">
        <v>3359.28</v>
      </c>
      <c r="F893" s="241">
        <f t="shared" si="22"/>
        <v>0.171297071129707</v>
      </c>
    </row>
    <row r="894" ht="14" customHeight="1" spans="1:6">
      <c r="A894" s="236">
        <f t="shared" si="20"/>
        <v>7</v>
      </c>
      <c r="B894" s="237">
        <v>2130202</v>
      </c>
      <c r="C894" s="237" t="s">
        <v>83</v>
      </c>
      <c r="D894" s="239">
        <v>345</v>
      </c>
      <c r="E894" s="240">
        <v>266</v>
      </c>
      <c r="F894" s="241">
        <f t="shared" si="22"/>
        <v>-0.228985507246377</v>
      </c>
    </row>
    <row r="895" ht="14" hidden="1" customHeight="1" spans="1:6">
      <c r="A895" s="236">
        <f t="shared" si="20"/>
        <v>7</v>
      </c>
      <c r="B895" s="237">
        <v>2130203</v>
      </c>
      <c r="C895" s="237" t="s">
        <v>84</v>
      </c>
      <c r="D895" s="239"/>
      <c r="E895" s="240">
        <v>0</v>
      </c>
      <c r="F895" s="241"/>
    </row>
    <row r="896" ht="14" customHeight="1" spans="1:6">
      <c r="A896" s="236">
        <f t="shared" si="20"/>
        <v>7</v>
      </c>
      <c r="B896" s="237">
        <v>2130204</v>
      </c>
      <c r="C896" s="237" t="s">
        <v>737</v>
      </c>
      <c r="D896" s="239"/>
      <c r="E896" s="240">
        <v>3</v>
      </c>
      <c r="F896" s="241">
        <v>1</v>
      </c>
    </row>
    <row r="897" ht="14" customHeight="1" spans="1:6">
      <c r="A897" s="236">
        <f t="shared" si="20"/>
        <v>7</v>
      </c>
      <c r="B897" s="237">
        <v>2130205</v>
      </c>
      <c r="C897" s="237" t="s">
        <v>738</v>
      </c>
      <c r="D897" s="239">
        <v>976</v>
      </c>
      <c r="E897" s="240">
        <v>1194.13</v>
      </c>
      <c r="F897" s="241">
        <f t="shared" si="22"/>
        <v>0.223493852459016</v>
      </c>
    </row>
    <row r="898" ht="14" customHeight="1" spans="1:6">
      <c r="A898" s="236">
        <f t="shared" si="20"/>
        <v>7</v>
      </c>
      <c r="B898" s="237">
        <v>2130206</v>
      </c>
      <c r="C898" s="237" t="s">
        <v>739</v>
      </c>
      <c r="D898" s="239">
        <v>3</v>
      </c>
      <c r="E898" s="240">
        <v>0</v>
      </c>
      <c r="F898" s="241">
        <f t="shared" si="22"/>
        <v>-1</v>
      </c>
    </row>
    <row r="899" ht="14" customHeight="1" spans="1:6">
      <c r="A899" s="236">
        <f t="shared" si="20"/>
        <v>7</v>
      </c>
      <c r="B899" s="237">
        <v>2130207</v>
      </c>
      <c r="C899" s="237" t="s">
        <v>740</v>
      </c>
      <c r="D899" s="239">
        <v>428</v>
      </c>
      <c r="E899" s="240">
        <v>0</v>
      </c>
      <c r="F899" s="241">
        <f t="shared" si="22"/>
        <v>-1</v>
      </c>
    </row>
    <row r="900" ht="14" customHeight="1" spans="1:6">
      <c r="A900" s="236">
        <f t="shared" si="20"/>
        <v>7</v>
      </c>
      <c r="B900" s="237">
        <v>2130209</v>
      </c>
      <c r="C900" s="237" t="s">
        <v>741</v>
      </c>
      <c r="D900" s="239">
        <v>76</v>
      </c>
      <c r="E900" s="240">
        <v>1444.31</v>
      </c>
      <c r="F900" s="241">
        <f t="shared" si="22"/>
        <v>18.0040789473684</v>
      </c>
    </row>
    <row r="901" ht="14" customHeight="1" spans="1:6">
      <c r="A901" s="236">
        <f t="shared" si="20"/>
        <v>7</v>
      </c>
      <c r="B901" s="237">
        <v>2130211</v>
      </c>
      <c r="C901" s="237" t="s">
        <v>742</v>
      </c>
      <c r="D901" s="239">
        <v>22</v>
      </c>
      <c r="E901" s="240">
        <v>0</v>
      </c>
      <c r="F901" s="241">
        <f t="shared" si="22"/>
        <v>-1</v>
      </c>
    </row>
    <row r="902" ht="14" customHeight="1" spans="1:6">
      <c r="A902" s="236">
        <f t="shared" si="20"/>
        <v>7</v>
      </c>
      <c r="B902" s="237">
        <v>2130212</v>
      </c>
      <c r="C902" s="237" t="s">
        <v>743</v>
      </c>
      <c r="D902" s="239">
        <v>241</v>
      </c>
      <c r="E902" s="240">
        <v>209.27</v>
      </c>
      <c r="F902" s="241">
        <f t="shared" si="22"/>
        <v>-0.131659751037344</v>
      </c>
    </row>
    <row r="903" ht="14" hidden="1" customHeight="1" spans="1:6">
      <c r="A903" s="236">
        <f t="shared" ref="A903:A966" si="23">LEN(B903)</f>
        <v>7</v>
      </c>
      <c r="B903" s="237">
        <v>2130213</v>
      </c>
      <c r="C903" s="237" t="s">
        <v>744</v>
      </c>
      <c r="D903" s="239"/>
      <c r="E903" s="240">
        <v>0</v>
      </c>
      <c r="F903" s="241"/>
    </row>
    <row r="904" ht="14" hidden="1" customHeight="1" spans="1:6">
      <c r="A904" s="236">
        <f t="shared" si="23"/>
        <v>7</v>
      </c>
      <c r="B904" s="237">
        <v>2130217</v>
      </c>
      <c r="C904" s="237" t="s">
        <v>745</v>
      </c>
      <c r="D904" s="239"/>
      <c r="E904" s="240">
        <v>0</v>
      </c>
      <c r="F904" s="241"/>
    </row>
    <row r="905" ht="14" hidden="1" customHeight="1" spans="1:6">
      <c r="A905" s="236">
        <f t="shared" si="23"/>
        <v>7</v>
      </c>
      <c r="B905" s="237">
        <v>2130220</v>
      </c>
      <c r="C905" s="237" t="s">
        <v>746</v>
      </c>
      <c r="D905" s="239"/>
      <c r="E905" s="240">
        <v>0</v>
      </c>
      <c r="F905" s="241"/>
    </row>
    <row r="906" ht="14" customHeight="1" spans="1:6">
      <c r="A906" s="236">
        <f t="shared" si="23"/>
        <v>7</v>
      </c>
      <c r="B906" s="237">
        <v>2130221</v>
      </c>
      <c r="C906" s="237" t="s">
        <v>747</v>
      </c>
      <c r="D906" s="239">
        <v>356</v>
      </c>
      <c r="E906" s="240">
        <v>0</v>
      </c>
      <c r="F906" s="241">
        <f t="shared" si="22"/>
        <v>-1</v>
      </c>
    </row>
    <row r="907" ht="14" hidden="1" customHeight="1" spans="1:6">
      <c r="A907" s="236">
        <f t="shared" si="23"/>
        <v>7</v>
      </c>
      <c r="B907" s="237">
        <v>2130223</v>
      </c>
      <c r="C907" s="237" t="s">
        <v>748</v>
      </c>
      <c r="D907" s="239"/>
      <c r="E907" s="240">
        <v>0</v>
      </c>
      <c r="F907" s="241"/>
    </row>
    <row r="908" ht="14" hidden="1" customHeight="1" spans="1:6">
      <c r="A908" s="236">
        <f t="shared" si="23"/>
        <v>7</v>
      </c>
      <c r="B908" s="237">
        <v>2130226</v>
      </c>
      <c r="C908" s="237" t="s">
        <v>749</v>
      </c>
      <c r="D908" s="239"/>
      <c r="E908" s="240">
        <v>0</v>
      </c>
      <c r="F908" s="241"/>
    </row>
    <row r="909" ht="14" hidden="1" customHeight="1" spans="1:6">
      <c r="A909" s="236">
        <f t="shared" si="23"/>
        <v>7</v>
      </c>
      <c r="B909" s="237">
        <v>2130227</v>
      </c>
      <c r="C909" s="237" t="s">
        <v>750</v>
      </c>
      <c r="D909" s="239"/>
      <c r="E909" s="240">
        <v>0</v>
      </c>
      <c r="F909" s="241"/>
    </row>
    <row r="910" ht="14" customHeight="1" spans="1:6">
      <c r="A910" s="236">
        <f t="shared" si="23"/>
        <v>7</v>
      </c>
      <c r="B910" s="237">
        <v>2130234</v>
      </c>
      <c r="C910" s="237" t="s">
        <v>751</v>
      </c>
      <c r="D910" s="239">
        <v>223</v>
      </c>
      <c r="E910" s="240">
        <v>0</v>
      </c>
      <c r="F910" s="241">
        <f t="shared" si="22"/>
        <v>-1</v>
      </c>
    </row>
    <row r="911" ht="14" hidden="1" customHeight="1" spans="1:6">
      <c r="A911" s="236">
        <f t="shared" si="23"/>
        <v>7</v>
      </c>
      <c r="B911" s="237">
        <v>2130236</v>
      </c>
      <c r="C911" s="237" t="s">
        <v>752</v>
      </c>
      <c r="D911" s="239"/>
      <c r="E911" s="240">
        <v>0</v>
      </c>
      <c r="F911" s="241"/>
    </row>
    <row r="912" ht="14" hidden="1" customHeight="1" spans="1:6">
      <c r="A912" s="236">
        <f t="shared" si="23"/>
        <v>7</v>
      </c>
      <c r="B912" s="237">
        <v>2130237</v>
      </c>
      <c r="C912" s="237" t="s">
        <v>721</v>
      </c>
      <c r="D912" s="239"/>
      <c r="E912" s="240">
        <v>0</v>
      </c>
      <c r="F912" s="241"/>
    </row>
    <row r="913" ht="14" customHeight="1" spans="1:6">
      <c r="A913" s="236">
        <f t="shared" si="23"/>
        <v>7</v>
      </c>
      <c r="B913" s="237">
        <v>2130238</v>
      </c>
      <c r="C913" s="237" t="s">
        <v>753</v>
      </c>
      <c r="D913" s="239">
        <v>6</v>
      </c>
      <c r="E913" s="240">
        <v>7.72</v>
      </c>
      <c r="F913" s="241">
        <f t="shared" si="22"/>
        <v>0.286666666666667</v>
      </c>
    </row>
    <row r="914" ht="14" customHeight="1" spans="1:6">
      <c r="A914" s="236">
        <f t="shared" si="23"/>
        <v>7</v>
      </c>
      <c r="B914" s="237">
        <v>2130299</v>
      </c>
      <c r="C914" s="237" t="s">
        <v>754</v>
      </c>
      <c r="D914" s="239">
        <v>151</v>
      </c>
      <c r="E914" s="240">
        <v>4000</v>
      </c>
      <c r="F914" s="241">
        <f t="shared" si="22"/>
        <v>25.4900662251656</v>
      </c>
    </row>
    <row r="915" ht="14" customHeight="1" spans="1:6">
      <c r="A915" s="236">
        <f t="shared" si="23"/>
        <v>5</v>
      </c>
      <c r="B915" s="237">
        <v>21303</v>
      </c>
      <c r="C915" s="242" t="s">
        <v>755</v>
      </c>
      <c r="D915" s="239">
        <f>SUM(D916:D942)</f>
        <v>25055</v>
      </c>
      <c r="E915" s="240">
        <v>29207.73</v>
      </c>
      <c r="F915" s="241">
        <f t="shared" si="22"/>
        <v>0.16574456196368</v>
      </c>
    </row>
    <row r="916" ht="14" customHeight="1" spans="1:6">
      <c r="A916" s="236">
        <f t="shared" si="23"/>
        <v>7</v>
      </c>
      <c r="B916" s="237">
        <v>2130301</v>
      </c>
      <c r="C916" s="237" t="s">
        <v>82</v>
      </c>
      <c r="D916" s="239">
        <v>4540</v>
      </c>
      <c r="E916" s="240">
        <v>5296.14</v>
      </c>
      <c r="F916" s="241">
        <f t="shared" si="22"/>
        <v>0.166550660792952</v>
      </c>
    </row>
    <row r="917" ht="14" customHeight="1" spans="1:6">
      <c r="A917" s="236">
        <f t="shared" si="23"/>
        <v>7</v>
      </c>
      <c r="B917" s="237">
        <v>2130302</v>
      </c>
      <c r="C917" s="237" t="s">
        <v>83</v>
      </c>
      <c r="D917" s="239">
        <v>707</v>
      </c>
      <c r="E917" s="240">
        <v>60</v>
      </c>
      <c r="F917" s="241">
        <f t="shared" si="22"/>
        <v>-0.915134370579915</v>
      </c>
    </row>
    <row r="918" ht="14" hidden="1" customHeight="1" spans="1:6">
      <c r="A918" s="236">
        <f t="shared" si="23"/>
        <v>7</v>
      </c>
      <c r="B918" s="237">
        <v>2130303</v>
      </c>
      <c r="C918" s="237" t="s">
        <v>84</v>
      </c>
      <c r="D918" s="239"/>
      <c r="E918" s="240">
        <v>0</v>
      </c>
      <c r="F918" s="241"/>
    </row>
    <row r="919" ht="14" hidden="1" customHeight="1" spans="1:6">
      <c r="A919" s="236">
        <f t="shared" si="23"/>
        <v>7</v>
      </c>
      <c r="B919" s="237">
        <v>2130304</v>
      </c>
      <c r="C919" s="237" t="s">
        <v>756</v>
      </c>
      <c r="D919" s="239"/>
      <c r="E919" s="240">
        <v>0</v>
      </c>
      <c r="F919" s="241"/>
    </row>
    <row r="920" ht="14" customHeight="1" spans="1:6">
      <c r="A920" s="236">
        <f t="shared" si="23"/>
        <v>7</v>
      </c>
      <c r="B920" s="237">
        <v>2130305</v>
      </c>
      <c r="C920" s="237" t="s">
        <v>757</v>
      </c>
      <c r="D920" s="239">
        <v>17538</v>
      </c>
      <c r="E920" s="240">
        <v>21157</v>
      </c>
      <c r="F920" s="241">
        <f t="shared" si="22"/>
        <v>0.206351921541795</v>
      </c>
    </row>
    <row r="921" ht="14" customHeight="1" spans="1:6">
      <c r="A921" s="236">
        <f t="shared" si="23"/>
        <v>7</v>
      </c>
      <c r="B921" s="237">
        <v>2130306</v>
      </c>
      <c r="C921" s="237" t="s">
        <v>758</v>
      </c>
      <c r="D921" s="239">
        <v>183</v>
      </c>
      <c r="E921" s="240">
        <v>752.6</v>
      </c>
      <c r="F921" s="241">
        <f t="shared" si="22"/>
        <v>3.11256830601093</v>
      </c>
    </row>
    <row r="922" ht="14" hidden="1" customHeight="1" spans="1:6">
      <c r="A922" s="236">
        <f t="shared" si="23"/>
        <v>7</v>
      </c>
      <c r="B922" s="237">
        <v>2130307</v>
      </c>
      <c r="C922" s="237" t="s">
        <v>759</v>
      </c>
      <c r="D922" s="239"/>
      <c r="E922" s="240">
        <v>0</v>
      </c>
      <c r="F922" s="241"/>
    </row>
    <row r="923" ht="14" hidden="1" customHeight="1" spans="1:6">
      <c r="A923" s="236">
        <f t="shared" si="23"/>
        <v>7</v>
      </c>
      <c r="B923" s="237">
        <v>2130308</v>
      </c>
      <c r="C923" s="237" t="s">
        <v>760</v>
      </c>
      <c r="D923" s="239"/>
      <c r="E923" s="240">
        <v>0</v>
      </c>
      <c r="F923" s="241"/>
    </row>
    <row r="924" ht="14" hidden="1" customHeight="1" spans="1:6">
      <c r="A924" s="236">
        <f t="shared" si="23"/>
        <v>7</v>
      </c>
      <c r="B924" s="237">
        <v>2130309</v>
      </c>
      <c r="C924" s="237" t="s">
        <v>761</v>
      </c>
      <c r="D924" s="239"/>
      <c r="E924" s="240">
        <v>0</v>
      </c>
      <c r="F924" s="241"/>
    </row>
    <row r="925" ht="14" customHeight="1" spans="1:6">
      <c r="A925" s="236">
        <f t="shared" si="23"/>
        <v>7</v>
      </c>
      <c r="B925" s="237">
        <v>2130310</v>
      </c>
      <c r="C925" s="237" t="s">
        <v>762</v>
      </c>
      <c r="D925" s="239">
        <v>26</v>
      </c>
      <c r="E925" s="240">
        <v>0</v>
      </c>
      <c r="F925" s="241">
        <f>E925/D925-1</f>
        <v>-1</v>
      </c>
    </row>
    <row r="926" ht="14" hidden="1" customHeight="1" spans="1:6">
      <c r="A926" s="236">
        <f t="shared" si="23"/>
        <v>7</v>
      </c>
      <c r="B926" s="237">
        <v>2130311</v>
      </c>
      <c r="C926" s="237" t="s">
        <v>763</v>
      </c>
      <c r="D926" s="239"/>
      <c r="E926" s="240">
        <v>0</v>
      </c>
      <c r="F926" s="241"/>
    </row>
    <row r="927" ht="14" hidden="1" customHeight="1" spans="1:6">
      <c r="A927" s="236">
        <f t="shared" si="23"/>
        <v>7</v>
      </c>
      <c r="B927" s="237">
        <v>2130312</v>
      </c>
      <c r="C927" s="237" t="s">
        <v>764</v>
      </c>
      <c r="D927" s="239"/>
      <c r="E927" s="240">
        <v>0</v>
      </c>
      <c r="F927" s="241"/>
    </row>
    <row r="928" ht="14" hidden="1" customHeight="1" spans="1:6">
      <c r="A928" s="236">
        <f t="shared" si="23"/>
        <v>7</v>
      </c>
      <c r="B928" s="237">
        <v>2130313</v>
      </c>
      <c r="C928" s="237" t="s">
        <v>765</v>
      </c>
      <c r="D928" s="239">
        <v>28</v>
      </c>
      <c r="E928" s="240">
        <v>28</v>
      </c>
      <c r="F928" s="241">
        <f>E928/D928-1</f>
        <v>0</v>
      </c>
    </row>
    <row r="929" ht="14" customHeight="1" spans="1:6">
      <c r="A929" s="236">
        <f t="shared" si="23"/>
        <v>7</v>
      </c>
      <c r="B929" s="237">
        <v>2130314</v>
      </c>
      <c r="C929" s="237" t="s">
        <v>766</v>
      </c>
      <c r="D929" s="239">
        <v>61</v>
      </c>
      <c r="E929" s="240">
        <v>370</v>
      </c>
      <c r="F929" s="241">
        <f>E929/D929-1</f>
        <v>5.0655737704918</v>
      </c>
    </row>
    <row r="930" ht="14" customHeight="1" spans="1:6">
      <c r="A930" s="236">
        <f t="shared" si="23"/>
        <v>7</v>
      </c>
      <c r="B930" s="237">
        <v>2130315</v>
      </c>
      <c r="C930" s="237" t="s">
        <v>767</v>
      </c>
      <c r="D930" s="239">
        <v>28</v>
      </c>
      <c r="E930" s="240">
        <v>0</v>
      </c>
      <c r="F930" s="241">
        <f>E930/D930-1</f>
        <v>-1</v>
      </c>
    </row>
    <row r="931" ht="14" customHeight="1" spans="1:6">
      <c r="A931" s="236">
        <f t="shared" si="23"/>
        <v>7</v>
      </c>
      <c r="B931" s="237">
        <v>2130316</v>
      </c>
      <c r="C931" s="237" t="s">
        <v>768</v>
      </c>
      <c r="D931" s="239">
        <v>775</v>
      </c>
      <c r="E931" s="240">
        <v>0</v>
      </c>
      <c r="F931" s="241">
        <f>E931/D931-1</f>
        <v>-1</v>
      </c>
    </row>
    <row r="932" ht="14" hidden="1" customHeight="1" spans="1:6">
      <c r="A932" s="236">
        <f t="shared" si="23"/>
        <v>7</v>
      </c>
      <c r="B932" s="237">
        <v>2130317</v>
      </c>
      <c r="C932" s="237" t="s">
        <v>769</v>
      </c>
      <c r="D932" s="239"/>
      <c r="E932" s="240">
        <v>0</v>
      </c>
      <c r="F932" s="241"/>
    </row>
    <row r="933" ht="14" hidden="1" customHeight="1" spans="1:6">
      <c r="A933" s="236">
        <f t="shared" si="23"/>
        <v>7</v>
      </c>
      <c r="B933" s="237">
        <v>2130318</v>
      </c>
      <c r="C933" s="237" t="s">
        <v>770</v>
      </c>
      <c r="D933" s="239"/>
      <c r="E933" s="240">
        <v>0</v>
      </c>
      <c r="F933" s="241"/>
    </row>
    <row r="934" ht="14" hidden="1" customHeight="1" spans="1:6">
      <c r="A934" s="236">
        <f t="shared" si="23"/>
        <v>7</v>
      </c>
      <c r="B934" s="237">
        <v>2130319</v>
      </c>
      <c r="C934" s="237" t="s">
        <v>771</v>
      </c>
      <c r="D934" s="239"/>
      <c r="E934" s="240">
        <v>0</v>
      </c>
      <c r="F934" s="241"/>
    </row>
    <row r="935" ht="14" customHeight="1" spans="1:6">
      <c r="A935" s="236">
        <f t="shared" si="23"/>
        <v>7</v>
      </c>
      <c r="B935" s="237">
        <v>2130321</v>
      </c>
      <c r="C935" s="237" t="s">
        <v>772</v>
      </c>
      <c r="D935" s="239">
        <v>505</v>
      </c>
      <c r="E935" s="240">
        <v>1544</v>
      </c>
      <c r="F935" s="241">
        <f>E935/D935-1</f>
        <v>2.05742574257426</v>
      </c>
    </row>
    <row r="936" ht="14" hidden="1" customHeight="1" spans="1:6">
      <c r="A936" s="236">
        <f t="shared" si="23"/>
        <v>7</v>
      </c>
      <c r="B936" s="237">
        <v>2130322</v>
      </c>
      <c r="C936" s="237" t="s">
        <v>773</v>
      </c>
      <c r="D936" s="239"/>
      <c r="E936" s="240">
        <v>0</v>
      </c>
      <c r="F936" s="241"/>
    </row>
    <row r="937" ht="14" hidden="1" customHeight="1" spans="1:6">
      <c r="A937" s="236">
        <f t="shared" si="23"/>
        <v>7</v>
      </c>
      <c r="B937" s="237">
        <v>2130333</v>
      </c>
      <c r="C937" s="237" t="s">
        <v>748</v>
      </c>
      <c r="D937" s="239"/>
      <c r="E937" s="240">
        <v>0</v>
      </c>
      <c r="F937" s="241"/>
    </row>
    <row r="938" ht="14" hidden="1" customHeight="1" spans="1:6">
      <c r="A938" s="236">
        <f t="shared" si="23"/>
        <v>7</v>
      </c>
      <c r="B938" s="237">
        <v>2130334</v>
      </c>
      <c r="C938" s="237" t="s">
        <v>774</v>
      </c>
      <c r="D938" s="239"/>
      <c r="E938" s="240">
        <v>0</v>
      </c>
      <c r="F938" s="241"/>
    </row>
    <row r="939" ht="14" customHeight="1" spans="1:6">
      <c r="A939" s="236">
        <f t="shared" si="23"/>
        <v>7</v>
      </c>
      <c r="B939" s="237">
        <v>2130335</v>
      </c>
      <c r="C939" s="237" t="s">
        <v>775</v>
      </c>
      <c r="D939" s="239">
        <v>79</v>
      </c>
      <c r="E939" s="240">
        <v>0</v>
      </c>
      <c r="F939" s="241">
        <f>E939/D939-1</f>
        <v>-1</v>
      </c>
    </row>
    <row r="940" ht="14" hidden="1" customHeight="1" spans="1:6">
      <c r="A940" s="236">
        <f t="shared" si="23"/>
        <v>7</v>
      </c>
      <c r="B940" s="237">
        <v>2130336</v>
      </c>
      <c r="C940" s="237" t="s">
        <v>776</v>
      </c>
      <c r="D940" s="239"/>
      <c r="E940" s="240">
        <v>0</v>
      </c>
      <c r="F940" s="241"/>
    </row>
    <row r="941" ht="14" hidden="1" customHeight="1" spans="1:6">
      <c r="A941" s="236">
        <f t="shared" si="23"/>
        <v>7</v>
      </c>
      <c r="B941" s="237">
        <v>2130337</v>
      </c>
      <c r="C941" s="237" t="s">
        <v>777</v>
      </c>
      <c r="D941" s="239"/>
      <c r="E941" s="240">
        <v>0</v>
      </c>
      <c r="F941" s="241"/>
    </row>
    <row r="942" ht="14" customHeight="1" spans="1:6">
      <c r="A942" s="236">
        <f t="shared" si="23"/>
        <v>7</v>
      </c>
      <c r="B942" s="237">
        <v>2130399</v>
      </c>
      <c r="C942" s="237" t="s">
        <v>778</v>
      </c>
      <c r="D942" s="239">
        <v>585</v>
      </c>
      <c r="E942" s="240">
        <v>0</v>
      </c>
      <c r="F942" s="241">
        <f>E942/D942-1</f>
        <v>-1</v>
      </c>
    </row>
    <row r="943" ht="14" customHeight="1" spans="1:6">
      <c r="A943" s="236">
        <f t="shared" si="23"/>
        <v>5</v>
      </c>
      <c r="B943" s="237">
        <v>21305</v>
      </c>
      <c r="C943" s="242" t="s">
        <v>779</v>
      </c>
      <c r="D943" s="239">
        <f>SUM(D944:D953)</f>
        <v>9903</v>
      </c>
      <c r="E943" s="240">
        <v>6753</v>
      </c>
      <c r="F943" s="241">
        <f>E943/D943-1</f>
        <v>-0.318085428657982</v>
      </c>
    </row>
    <row r="944" ht="14" customHeight="1" spans="1:6">
      <c r="A944" s="236">
        <f t="shared" si="23"/>
        <v>7</v>
      </c>
      <c r="B944" s="237">
        <v>2130501</v>
      </c>
      <c r="C944" s="237" t="s">
        <v>82</v>
      </c>
      <c r="D944" s="239">
        <v>251</v>
      </c>
      <c r="E944" s="240">
        <v>0</v>
      </c>
      <c r="F944" s="241">
        <f>E944/D944-1</f>
        <v>-1</v>
      </c>
    </row>
    <row r="945" ht="14" customHeight="1" spans="1:6">
      <c r="A945" s="236">
        <f t="shared" si="23"/>
        <v>7</v>
      </c>
      <c r="B945" s="237">
        <v>2130502</v>
      </c>
      <c r="C945" s="237" t="s">
        <v>83</v>
      </c>
      <c r="D945" s="239">
        <v>13</v>
      </c>
      <c r="E945" s="240">
        <v>0</v>
      </c>
      <c r="F945" s="241">
        <f>E945/D945-1</f>
        <v>-1</v>
      </c>
    </row>
    <row r="946" ht="14" hidden="1" customHeight="1" spans="1:6">
      <c r="A946" s="236">
        <f t="shared" si="23"/>
        <v>7</v>
      </c>
      <c r="B946" s="237">
        <v>2130503</v>
      </c>
      <c r="C946" s="237" t="s">
        <v>84</v>
      </c>
      <c r="D946" s="239"/>
      <c r="E946" s="240">
        <v>0</v>
      </c>
      <c r="F946" s="241"/>
    </row>
    <row r="947" ht="14" customHeight="1" spans="1:6">
      <c r="A947" s="236">
        <f t="shared" si="23"/>
        <v>7</v>
      </c>
      <c r="B947" s="237">
        <v>2130504</v>
      </c>
      <c r="C947" s="237" t="s">
        <v>780</v>
      </c>
      <c r="D947" s="239">
        <v>44</v>
      </c>
      <c r="E947" s="240">
        <v>0</v>
      </c>
      <c r="F947" s="241">
        <f>E947/D947-1</f>
        <v>-1</v>
      </c>
    </row>
    <row r="948" ht="14" hidden="1" customHeight="1" spans="1:6">
      <c r="A948" s="236">
        <f t="shared" si="23"/>
        <v>7</v>
      </c>
      <c r="B948" s="237">
        <v>2130505</v>
      </c>
      <c r="C948" s="237" t="s">
        <v>781</v>
      </c>
      <c r="D948" s="239"/>
      <c r="E948" s="240">
        <v>0</v>
      </c>
      <c r="F948" s="241"/>
    </row>
    <row r="949" ht="14" customHeight="1" spans="1:6">
      <c r="A949" s="236">
        <f t="shared" si="23"/>
        <v>7</v>
      </c>
      <c r="B949" s="237">
        <v>2130506</v>
      </c>
      <c r="C949" s="237" t="s">
        <v>782</v>
      </c>
      <c r="D949" s="239"/>
      <c r="E949" s="240">
        <v>1780</v>
      </c>
      <c r="F949" s="241">
        <v>1</v>
      </c>
    </row>
    <row r="950" ht="14" hidden="1" customHeight="1" spans="1:6">
      <c r="A950" s="236">
        <f t="shared" si="23"/>
        <v>7</v>
      </c>
      <c r="B950" s="237">
        <v>2130507</v>
      </c>
      <c r="C950" s="237" t="s">
        <v>783</v>
      </c>
      <c r="D950" s="239"/>
      <c r="E950" s="240">
        <v>0</v>
      </c>
      <c r="F950" s="241"/>
    </row>
    <row r="951" ht="14" hidden="1" customHeight="1" spans="1:6">
      <c r="A951" s="236">
        <f t="shared" si="23"/>
        <v>7</v>
      </c>
      <c r="B951" s="237">
        <v>2130508</v>
      </c>
      <c r="C951" s="237" t="s">
        <v>784</v>
      </c>
      <c r="D951" s="239"/>
      <c r="E951" s="240">
        <v>0</v>
      </c>
      <c r="F951" s="241"/>
    </row>
    <row r="952" ht="14" hidden="1" customHeight="1" spans="1:6">
      <c r="A952" s="236">
        <f t="shared" si="23"/>
        <v>7</v>
      </c>
      <c r="B952" s="237">
        <v>2130550</v>
      </c>
      <c r="C952" s="237" t="s">
        <v>91</v>
      </c>
      <c r="D952" s="239"/>
      <c r="E952" s="240">
        <v>0</v>
      </c>
      <c r="F952" s="241"/>
    </row>
    <row r="953" ht="14" customHeight="1" spans="1:6">
      <c r="A953" s="236">
        <f t="shared" si="23"/>
        <v>7</v>
      </c>
      <c r="B953" s="237">
        <v>2130599</v>
      </c>
      <c r="C953" s="237" t="s">
        <v>785</v>
      </c>
      <c r="D953" s="239">
        <v>9595</v>
      </c>
      <c r="E953" s="240">
        <v>4973</v>
      </c>
      <c r="F953" s="241">
        <f>E953/D953-1</f>
        <v>-0.481709223553934</v>
      </c>
    </row>
    <row r="954" ht="14" customHeight="1" spans="1:6">
      <c r="A954" s="236">
        <f t="shared" si="23"/>
        <v>5</v>
      </c>
      <c r="B954" s="237">
        <v>21307</v>
      </c>
      <c r="C954" s="242" t="s">
        <v>786</v>
      </c>
      <c r="D954" s="239">
        <f>SUM(D955:D960)</f>
        <v>14310</v>
      </c>
      <c r="E954" s="240">
        <v>13664.2</v>
      </c>
      <c r="F954" s="241">
        <f>E954/D954-1</f>
        <v>-0.0451292802236198</v>
      </c>
    </row>
    <row r="955" ht="14" customHeight="1" spans="1:6">
      <c r="A955" s="236">
        <f t="shared" si="23"/>
        <v>7</v>
      </c>
      <c r="B955" s="237">
        <v>2130701</v>
      </c>
      <c r="C955" s="237" t="s">
        <v>787</v>
      </c>
      <c r="D955" s="239">
        <v>2090</v>
      </c>
      <c r="E955" s="240">
        <v>0</v>
      </c>
      <c r="F955" s="241">
        <f>E955/D955-1</f>
        <v>-1</v>
      </c>
    </row>
    <row r="956" ht="14" hidden="1" customHeight="1" spans="1:6">
      <c r="A956" s="236">
        <f t="shared" si="23"/>
        <v>7</v>
      </c>
      <c r="B956" s="237">
        <v>2130704</v>
      </c>
      <c r="C956" s="237" t="s">
        <v>788</v>
      </c>
      <c r="D956" s="239"/>
      <c r="E956" s="240">
        <v>0</v>
      </c>
      <c r="F956" s="241"/>
    </row>
    <row r="957" ht="14" customHeight="1" spans="1:6">
      <c r="A957" s="236">
        <f t="shared" si="23"/>
        <v>7</v>
      </c>
      <c r="B957" s="237">
        <v>2130705</v>
      </c>
      <c r="C957" s="237" t="s">
        <v>789</v>
      </c>
      <c r="D957" s="239">
        <v>11739</v>
      </c>
      <c r="E957" s="240">
        <v>13608.2</v>
      </c>
      <c r="F957" s="241">
        <f>E957/D957-1</f>
        <v>0.159229917369452</v>
      </c>
    </row>
    <row r="958" ht="14" hidden="1" customHeight="1" spans="1:6">
      <c r="A958" s="236">
        <f t="shared" si="23"/>
        <v>7</v>
      </c>
      <c r="B958" s="237">
        <v>2130706</v>
      </c>
      <c r="C958" s="237" t="s">
        <v>790</v>
      </c>
      <c r="D958" s="239"/>
      <c r="E958" s="240">
        <v>0</v>
      </c>
      <c r="F958" s="241"/>
    </row>
    <row r="959" ht="14" customHeight="1" spans="1:6">
      <c r="A959" s="236">
        <f t="shared" si="23"/>
        <v>7</v>
      </c>
      <c r="B959" s="237">
        <v>2130707</v>
      </c>
      <c r="C959" s="237" t="s">
        <v>791</v>
      </c>
      <c r="D959" s="239">
        <v>446</v>
      </c>
      <c r="E959" s="240">
        <v>0</v>
      </c>
      <c r="F959" s="241">
        <f>E959/D959-1</f>
        <v>-1</v>
      </c>
    </row>
    <row r="960" ht="14" customHeight="1" spans="1:6">
      <c r="A960" s="236">
        <f t="shared" si="23"/>
        <v>7</v>
      </c>
      <c r="B960" s="237">
        <v>2130799</v>
      </c>
      <c r="C960" s="237" t="s">
        <v>792</v>
      </c>
      <c r="D960" s="239">
        <v>35</v>
      </c>
      <c r="E960" s="240">
        <v>56</v>
      </c>
      <c r="F960" s="241">
        <f>E960/D960-1</f>
        <v>0.6</v>
      </c>
    </row>
    <row r="961" ht="14" customHeight="1" spans="1:6">
      <c r="A961" s="236">
        <f t="shared" si="23"/>
        <v>5</v>
      </c>
      <c r="B961" s="237">
        <v>21308</v>
      </c>
      <c r="C961" s="242" t="s">
        <v>793</v>
      </c>
      <c r="D961" s="239">
        <f>SUM(D962:D966)</f>
        <v>4368</v>
      </c>
      <c r="E961" s="240">
        <v>4247.81</v>
      </c>
      <c r="F961" s="241">
        <f>E961/D961-1</f>
        <v>-0.0275160256410255</v>
      </c>
    </row>
    <row r="962" ht="14" hidden="1" customHeight="1" spans="1:6">
      <c r="A962" s="236">
        <f t="shared" si="23"/>
        <v>7</v>
      </c>
      <c r="B962" s="237">
        <v>2130801</v>
      </c>
      <c r="C962" s="237" t="s">
        <v>794</v>
      </c>
      <c r="D962" s="239"/>
      <c r="E962" s="240">
        <v>0</v>
      </c>
      <c r="F962" s="241"/>
    </row>
    <row r="963" ht="14" customHeight="1" spans="1:6">
      <c r="A963" s="236">
        <f t="shared" si="23"/>
        <v>7</v>
      </c>
      <c r="B963" s="237">
        <v>2130803</v>
      </c>
      <c r="C963" s="237" t="s">
        <v>795</v>
      </c>
      <c r="D963" s="239">
        <v>3965</v>
      </c>
      <c r="E963" s="240">
        <v>3943</v>
      </c>
      <c r="F963" s="241">
        <f>E963/D963-1</f>
        <v>-0.00554854981084485</v>
      </c>
    </row>
    <row r="964" ht="14" customHeight="1" spans="1:6">
      <c r="A964" s="236">
        <f t="shared" si="23"/>
        <v>7</v>
      </c>
      <c r="B964" s="237">
        <v>2130804</v>
      </c>
      <c r="C964" s="237" t="s">
        <v>796</v>
      </c>
      <c r="D964" s="239">
        <v>403</v>
      </c>
      <c r="E964" s="240">
        <v>304.81</v>
      </c>
      <c r="F964" s="241">
        <f>E964/D964-1</f>
        <v>-0.243647642679901</v>
      </c>
    </row>
    <row r="965" ht="14" hidden="1" customHeight="1" spans="1:6">
      <c r="A965" s="236">
        <f t="shared" si="23"/>
        <v>7</v>
      </c>
      <c r="B965" s="237">
        <v>2130805</v>
      </c>
      <c r="C965" s="237" t="s">
        <v>797</v>
      </c>
      <c r="D965" s="239"/>
      <c r="E965" s="240">
        <v>0</v>
      </c>
      <c r="F965" s="241"/>
    </row>
    <row r="966" ht="14" hidden="1" customHeight="1" spans="1:6">
      <c r="A966" s="236">
        <f t="shared" si="23"/>
        <v>7</v>
      </c>
      <c r="B966" s="237">
        <v>2130899</v>
      </c>
      <c r="C966" s="237" t="s">
        <v>798</v>
      </c>
      <c r="D966" s="239"/>
      <c r="E966" s="240">
        <v>0</v>
      </c>
      <c r="F966" s="241"/>
    </row>
    <row r="967" ht="14" customHeight="1" spans="1:6">
      <c r="A967" s="236">
        <f t="shared" ref="A967:A1030" si="24">LEN(B967)</f>
        <v>5</v>
      </c>
      <c r="B967" s="237">
        <v>21309</v>
      </c>
      <c r="C967" s="242" t="s">
        <v>799</v>
      </c>
      <c r="D967" s="239">
        <f>SUM(D968:D969)</f>
        <v>3165</v>
      </c>
      <c r="E967" s="240">
        <v>2869</v>
      </c>
      <c r="F967" s="241">
        <f>E967/D967-1</f>
        <v>-0.093522906793049</v>
      </c>
    </row>
    <row r="968" ht="14" hidden="1" customHeight="1" spans="1:6">
      <c r="A968" s="236">
        <f t="shared" si="24"/>
        <v>7</v>
      </c>
      <c r="B968" s="237">
        <v>2130901</v>
      </c>
      <c r="C968" s="237" t="s">
        <v>800</v>
      </c>
      <c r="D968" s="239"/>
      <c r="E968" s="240">
        <v>0</v>
      </c>
      <c r="F968" s="241"/>
    </row>
    <row r="969" ht="14" customHeight="1" spans="1:6">
      <c r="A969" s="236">
        <f t="shared" si="24"/>
        <v>7</v>
      </c>
      <c r="B969" s="237">
        <v>2130999</v>
      </c>
      <c r="C969" s="237" t="s">
        <v>801</v>
      </c>
      <c r="D969" s="239">
        <v>3165</v>
      </c>
      <c r="E969" s="240">
        <v>2869</v>
      </c>
      <c r="F969" s="241">
        <f>E969/D969-1</f>
        <v>-0.093522906793049</v>
      </c>
    </row>
    <row r="970" ht="14" customHeight="1" spans="1:6">
      <c r="A970" s="236">
        <f t="shared" si="24"/>
        <v>5</v>
      </c>
      <c r="B970" s="237">
        <v>21399</v>
      </c>
      <c r="C970" s="242" t="s">
        <v>802</v>
      </c>
      <c r="D970" s="239">
        <f>D971+D972</f>
        <v>1218</v>
      </c>
      <c r="E970" s="240">
        <v>0</v>
      </c>
      <c r="F970" s="241">
        <f>E970/D970-1</f>
        <v>-1</v>
      </c>
    </row>
    <row r="971" ht="14" hidden="1" customHeight="1" spans="1:6">
      <c r="A971" s="236">
        <f t="shared" si="24"/>
        <v>7</v>
      </c>
      <c r="B971" s="237">
        <v>2139901</v>
      </c>
      <c r="C971" s="237" t="s">
        <v>803</v>
      </c>
      <c r="D971" s="239"/>
      <c r="E971" s="240">
        <v>0</v>
      </c>
      <c r="F971" s="241"/>
    </row>
    <row r="972" ht="14" customHeight="1" spans="1:6">
      <c r="A972" s="236">
        <f t="shared" si="24"/>
        <v>7</v>
      </c>
      <c r="B972" s="237">
        <v>2139999</v>
      </c>
      <c r="C972" s="237" t="s">
        <v>804</v>
      </c>
      <c r="D972" s="239">
        <v>1218</v>
      </c>
      <c r="E972" s="240">
        <v>0</v>
      </c>
      <c r="F972" s="241">
        <f>E972/D972-1</f>
        <v>-1</v>
      </c>
    </row>
    <row r="973" ht="14" customHeight="1" spans="1:6">
      <c r="A973" s="236">
        <f t="shared" si="24"/>
        <v>3</v>
      </c>
      <c r="B973" s="237">
        <v>214</v>
      </c>
      <c r="C973" s="242" t="s">
        <v>805</v>
      </c>
      <c r="D973" s="239">
        <f>SUM(D974,D995,D1005,D1015,D1022)</f>
        <v>14092</v>
      </c>
      <c r="E973" s="240">
        <v>10283.72</v>
      </c>
      <c r="F973" s="241">
        <f>E973/D973-1</f>
        <v>-0.270244110133409</v>
      </c>
    </row>
    <row r="974" ht="14" customHeight="1" spans="1:6">
      <c r="A974" s="236">
        <f t="shared" si="24"/>
        <v>5</v>
      </c>
      <c r="B974" s="237">
        <v>21401</v>
      </c>
      <c r="C974" s="242" t="s">
        <v>806</v>
      </c>
      <c r="D974" s="239">
        <f>SUM(D975:D994)</f>
        <v>13258</v>
      </c>
      <c r="E974" s="240">
        <v>6360.5</v>
      </c>
      <c r="F974" s="241">
        <f>E974/D974-1</f>
        <v>-0.520251923367024</v>
      </c>
    </row>
    <row r="975" ht="14" customHeight="1" spans="1:6">
      <c r="A975" s="236">
        <f t="shared" si="24"/>
        <v>7</v>
      </c>
      <c r="B975" s="237">
        <v>2140101</v>
      </c>
      <c r="C975" s="237" t="s">
        <v>82</v>
      </c>
      <c r="D975" s="239">
        <v>4854</v>
      </c>
      <c r="E975" s="240">
        <v>5747.9</v>
      </c>
      <c r="F975" s="241">
        <f>E975/D975-1</f>
        <v>0.184157395962093</v>
      </c>
    </row>
    <row r="976" ht="14" customHeight="1" spans="1:6">
      <c r="A976" s="236">
        <f t="shared" si="24"/>
        <v>7</v>
      </c>
      <c r="B976" s="237">
        <v>2140102</v>
      </c>
      <c r="C976" s="237" t="s">
        <v>83</v>
      </c>
      <c r="D976" s="239">
        <v>909</v>
      </c>
      <c r="E976" s="240">
        <v>266</v>
      </c>
      <c r="F976" s="241">
        <f>E976/D976-1</f>
        <v>-0.707370737073707</v>
      </c>
    </row>
    <row r="977" ht="14" hidden="1" customHeight="1" spans="1:6">
      <c r="A977" s="236">
        <f t="shared" si="24"/>
        <v>7</v>
      </c>
      <c r="B977" s="237">
        <v>2140103</v>
      </c>
      <c r="C977" s="237" t="s">
        <v>84</v>
      </c>
      <c r="D977" s="239"/>
      <c r="E977" s="240">
        <v>0</v>
      </c>
      <c r="F977" s="241"/>
    </row>
    <row r="978" ht="14" customHeight="1" spans="1:6">
      <c r="A978" s="236">
        <f t="shared" si="24"/>
        <v>7</v>
      </c>
      <c r="B978" s="237">
        <v>2140104</v>
      </c>
      <c r="C978" s="237" t="s">
        <v>807</v>
      </c>
      <c r="D978" s="239">
        <v>3827</v>
      </c>
      <c r="E978" s="240">
        <v>0</v>
      </c>
      <c r="F978" s="241">
        <f>E978/D978-1</f>
        <v>-1</v>
      </c>
    </row>
    <row r="979" ht="14" customHeight="1" spans="1:6">
      <c r="A979" s="236">
        <f t="shared" si="24"/>
        <v>7</v>
      </c>
      <c r="B979" s="237">
        <v>2140106</v>
      </c>
      <c r="C979" s="237" t="s">
        <v>808</v>
      </c>
      <c r="D979" s="239">
        <v>3550</v>
      </c>
      <c r="E979" s="240">
        <v>0</v>
      </c>
      <c r="F979" s="241">
        <f>E979/D979-1</f>
        <v>-1</v>
      </c>
    </row>
    <row r="980" ht="14" hidden="1" customHeight="1" spans="1:6">
      <c r="A980" s="236">
        <f t="shared" si="24"/>
        <v>7</v>
      </c>
      <c r="B980" s="237">
        <v>2140109</v>
      </c>
      <c r="C980" s="237" t="s">
        <v>809</v>
      </c>
      <c r="D980" s="239"/>
      <c r="E980" s="240">
        <v>0</v>
      </c>
      <c r="F980" s="241"/>
    </row>
    <row r="981" ht="14" hidden="1" customHeight="1" spans="1:6">
      <c r="A981" s="236">
        <f t="shared" si="24"/>
        <v>7</v>
      </c>
      <c r="B981" s="237">
        <v>2140110</v>
      </c>
      <c r="C981" s="237" t="s">
        <v>810</v>
      </c>
      <c r="D981" s="239"/>
      <c r="E981" s="240">
        <v>0</v>
      </c>
      <c r="F981" s="241"/>
    </row>
    <row r="982" ht="14" hidden="1" customHeight="1" spans="1:6">
      <c r="A982" s="236">
        <f t="shared" si="24"/>
        <v>7</v>
      </c>
      <c r="B982" s="237">
        <v>2140112</v>
      </c>
      <c r="C982" s="237" t="s">
        <v>811</v>
      </c>
      <c r="D982" s="239"/>
      <c r="E982" s="240">
        <v>0</v>
      </c>
      <c r="F982" s="241"/>
    </row>
    <row r="983" ht="14" hidden="1" customHeight="1" spans="1:6">
      <c r="A983" s="236">
        <f t="shared" si="24"/>
        <v>7</v>
      </c>
      <c r="B983" s="237">
        <v>2140114</v>
      </c>
      <c r="C983" s="237" t="s">
        <v>812</v>
      </c>
      <c r="D983" s="239"/>
      <c r="E983" s="240">
        <v>0</v>
      </c>
      <c r="F983" s="241"/>
    </row>
    <row r="984" ht="14" hidden="1" customHeight="1" spans="1:6">
      <c r="A984" s="236">
        <f t="shared" si="24"/>
        <v>7</v>
      </c>
      <c r="B984" s="237">
        <v>2140122</v>
      </c>
      <c r="C984" s="237" t="s">
        <v>813</v>
      </c>
      <c r="D984" s="239"/>
      <c r="E984" s="240">
        <v>0</v>
      </c>
      <c r="F984" s="241"/>
    </row>
    <row r="985" ht="14" hidden="1" customHeight="1" spans="1:6">
      <c r="A985" s="236">
        <f t="shared" si="24"/>
        <v>7</v>
      </c>
      <c r="B985" s="237">
        <v>2140123</v>
      </c>
      <c r="C985" s="237" t="s">
        <v>814</v>
      </c>
      <c r="D985" s="239"/>
      <c r="E985" s="240">
        <v>0</v>
      </c>
      <c r="F985" s="241"/>
    </row>
    <row r="986" ht="14" hidden="1" customHeight="1" spans="1:6">
      <c r="A986" s="236">
        <f t="shared" si="24"/>
        <v>7</v>
      </c>
      <c r="B986" s="237">
        <v>2140127</v>
      </c>
      <c r="C986" s="237" t="s">
        <v>815</v>
      </c>
      <c r="D986" s="239"/>
      <c r="E986" s="240">
        <v>0</v>
      </c>
      <c r="F986" s="241"/>
    </row>
    <row r="987" ht="14" hidden="1" customHeight="1" spans="1:6">
      <c r="A987" s="236">
        <f t="shared" si="24"/>
        <v>7</v>
      </c>
      <c r="B987" s="237">
        <v>2140128</v>
      </c>
      <c r="C987" s="237" t="s">
        <v>816</v>
      </c>
      <c r="D987" s="239"/>
      <c r="E987" s="240">
        <v>0</v>
      </c>
      <c r="F987" s="241"/>
    </row>
    <row r="988" ht="14" hidden="1" customHeight="1" spans="1:6">
      <c r="A988" s="236">
        <f t="shared" si="24"/>
        <v>7</v>
      </c>
      <c r="B988" s="237">
        <v>2140129</v>
      </c>
      <c r="C988" s="237" t="s">
        <v>817</v>
      </c>
      <c r="D988" s="239"/>
      <c r="E988" s="240">
        <v>0</v>
      </c>
      <c r="F988" s="241"/>
    </row>
    <row r="989" ht="14" hidden="1" customHeight="1" spans="1:6">
      <c r="A989" s="236">
        <f t="shared" si="24"/>
        <v>7</v>
      </c>
      <c r="B989" s="237">
        <v>2140130</v>
      </c>
      <c r="C989" s="237" t="s">
        <v>818</v>
      </c>
      <c r="D989" s="239"/>
      <c r="E989" s="240">
        <v>0</v>
      </c>
      <c r="F989" s="241"/>
    </row>
    <row r="990" ht="14" hidden="1" customHeight="1" spans="1:6">
      <c r="A990" s="236">
        <f t="shared" si="24"/>
        <v>7</v>
      </c>
      <c r="B990" s="237">
        <v>2140131</v>
      </c>
      <c r="C990" s="237" t="s">
        <v>819</v>
      </c>
      <c r="D990" s="239"/>
      <c r="E990" s="240">
        <v>0</v>
      </c>
      <c r="F990" s="241"/>
    </row>
    <row r="991" ht="14" hidden="1" customHeight="1" spans="1:6">
      <c r="A991" s="236">
        <f t="shared" si="24"/>
        <v>7</v>
      </c>
      <c r="B991" s="237">
        <v>2140133</v>
      </c>
      <c r="C991" s="237" t="s">
        <v>820</v>
      </c>
      <c r="D991" s="239"/>
      <c r="E991" s="240">
        <v>0</v>
      </c>
      <c r="F991" s="241"/>
    </row>
    <row r="992" ht="14" customHeight="1" spans="1:6">
      <c r="A992" s="236">
        <f t="shared" si="24"/>
        <v>7</v>
      </c>
      <c r="B992" s="237">
        <v>2140136</v>
      </c>
      <c r="C992" s="237" t="s">
        <v>821</v>
      </c>
      <c r="D992" s="239"/>
      <c r="E992" s="240">
        <v>21.6</v>
      </c>
      <c r="F992" s="241">
        <v>1</v>
      </c>
    </row>
    <row r="993" ht="14" hidden="1" customHeight="1" spans="1:6">
      <c r="A993" s="236">
        <f t="shared" si="24"/>
        <v>7</v>
      </c>
      <c r="B993" s="237">
        <v>2140138</v>
      </c>
      <c r="C993" s="237" t="s">
        <v>822</v>
      </c>
      <c r="D993" s="239"/>
      <c r="E993" s="240">
        <v>0</v>
      </c>
      <c r="F993" s="241"/>
    </row>
    <row r="994" ht="14" customHeight="1" spans="1:6">
      <c r="A994" s="236">
        <f t="shared" si="24"/>
        <v>7</v>
      </c>
      <c r="B994" s="237">
        <v>2140199</v>
      </c>
      <c r="C994" s="237" t="s">
        <v>823</v>
      </c>
      <c r="D994" s="239">
        <v>118</v>
      </c>
      <c r="E994" s="240">
        <v>325</v>
      </c>
      <c r="F994" s="241">
        <f>E994/D994-1</f>
        <v>1.75423728813559</v>
      </c>
    </row>
    <row r="995" ht="14" hidden="1" customHeight="1" spans="1:6">
      <c r="A995" s="236">
        <f t="shared" si="24"/>
        <v>5</v>
      </c>
      <c r="B995" s="237">
        <v>21402</v>
      </c>
      <c r="C995" s="242" t="s">
        <v>824</v>
      </c>
      <c r="D995" s="239">
        <f>SUM(D996:D1004)</f>
        <v>0</v>
      </c>
      <c r="E995" s="240">
        <v>0</v>
      </c>
      <c r="F995" s="241"/>
    </row>
    <row r="996" ht="14" hidden="1" customHeight="1" spans="1:6">
      <c r="A996" s="236">
        <f t="shared" si="24"/>
        <v>7</v>
      </c>
      <c r="B996" s="237">
        <v>2140201</v>
      </c>
      <c r="C996" s="237" t="s">
        <v>82</v>
      </c>
      <c r="D996" s="239"/>
      <c r="E996" s="240">
        <v>0</v>
      </c>
      <c r="F996" s="241"/>
    </row>
    <row r="997" ht="14" hidden="1" customHeight="1" spans="1:6">
      <c r="A997" s="236">
        <f t="shared" si="24"/>
        <v>7</v>
      </c>
      <c r="B997" s="237">
        <v>2140202</v>
      </c>
      <c r="C997" s="237" t="s">
        <v>83</v>
      </c>
      <c r="D997" s="239"/>
      <c r="E997" s="240">
        <v>0</v>
      </c>
      <c r="F997" s="241"/>
    </row>
    <row r="998" ht="14" hidden="1" customHeight="1" spans="1:6">
      <c r="A998" s="236">
        <f t="shared" si="24"/>
        <v>7</v>
      </c>
      <c r="B998" s="237">
        <v>2140203</v>
      </c>
      <c r="C998" s="237" t="s">
        <v>84</v>
      </c>
      <c r="D998" s="239"/>
      <c r="E998" s="240">
        <v>0</v>
      </c>
      <c r="F998" s="241"/>
    </row>
    <row r="999" ht="14" hidden="1" customHeight="1" spans="1:6">
      <c r="A999" s="236">
        <f t="shared" si="24"/>
        <v>7</v>
      </c>
      <c r="B999" s="237">
        <v>2140204</v>
      </c>
      <c r="C999" s="237" t="s">
        <v>825</v>
      </c>
      <c r="D999" s="239"/>
      <c r="E999" s="240">
        <v>0</v>
      </c>
      <c r="F999" s="241"/>
    </row>
    <row r="1000" ht="14" hidden="1" customHeight="1" spans="1:6">
      <c r="A1000" s="236">
        <f t="shared" si="24"/>
        <v>7</v>
      </c>
      <c r="B1000" s="237">
        <v>2140205</v>
      </c>
      <c r="C1000" s="237" t="s">
        <v>826</v>
      </c>
      <c r="D1000" s="239"/>
      <c r="E1000" s="240">
        <v>0</v>
      </c>
      <c r="F1000" s="241"/>
    </row>
    <row r="1001" ht="14" hidden="1" customHeight="1" spans="1:6">
      <c r="A1001" s="236">
        <f t="shared" si="24"/>
        <v>7</v>
      </c>
      <c r="B1001" s="237">
        <v>2140206</v>
      </c>
      <c r="C1001" s="237" t="s">
        <v>827</v>
      </c>
      <c r="D1001" s="239"/>
      <c r="E1001" s="240">
        <v>0</v>
      </c>
      <c r="F1001" s="241"/>
    </row>
    <row r="1002" ht="14" hidden="1" customHeight="1" spans="1:6">
      <c r="A1002" s="236">
        <f t="shared" si="24"/>
        <v>7</v>
      </c>
      <c r="B1002" s="237">
        <v>2140207</v>
      </c>
      <c r="C1002" s="237" t="s">
        <v>828</v>
      </c>
      <c r="D1002" s="239"/>
      <c r="E1002" s="240">
        <v>0</v>
      </c>
      <c r="F1002" s="241"/>
    </row>
    <row r="1003" ht="14" hidden="1" customHeight="1" spans="1:6">
      <c r="A1003" s="236">
        <f t="shared" si="24"/>
        <v>7</v>
      </c>
      <c r="B1003" s="237">
        <v>2140208</v>
      </c>
      <c r="C1003" s="237" t="s">
        <v>829</v>
      </c>
      <c r="D1003" s="239"/>
      <c r="E1003" s="240">
        <v>0</v>
      </c>
      <c r="F1003" s="241"/>
    </row>
    <row r="1004" ht="14" hidden="1" customHeight="1" spans="1:6">
      <c r="A1004" s="236">
        <f t="shared" si="24"/>
        <v>7</v>
      </c>
      <c r="B1004" s="237">
        <v>2140299</v>
      </c>
      <c r="C1004" s="237" t="s">
        <v>830</v>
      </c>
      <c r="D1004" s="239"/>
      <c r="E1004" s="240">
        <v>0</v>
      </c>
      <c r="F1004" s="241"/>
    </row>
    <row r="1005" ht="14" hidden="1" customHeight="1" spans="1:6">
      <c r="A1005" s="236">
        <f t="shared" si="24"/>
        <v>5</v>
      </c>
      <c r="B1005" s="237">
        <v>21403</v>
      </c>
      <c r="C1005" s="242" t="s">
        <v>831</v>
      </c>
      <c r="D1005" s="239">
        <f>SUM(D1006:D1014)</f>
        <v>0</v>
      </c>
      <c r="E1005" s="240">
        <v>0</v>
      </c>
      <c r="F1005" s="241"/>
    </row>
    <row r="1006" ht="14" hidden="1" customHeight="1" spans="1:6">
      <c r="A1006" s="236">
        <f t="shared" si="24"/>
        <v>7</v>
      </c>
      <c r="B1006" s="237">
        <v>2140301</v>
      </c>
      <c r="C1006" s="237" t="s">
        <v>82</v>
      </c>
      <c r="D1006" s="239"/>
      <c r="E1006" s="240">
        <v>0</v>
      </c>
      <c r="F1006" s="241"/>
    </row>
    <row r="1007" ht="14" hidden="1" customHeight="1" spans="1:6">
      <c r="A1007" s="236">
        <f t="shared" si="24"/>
        <v>7</v>
      </c>
      <c r="B1007" s="237">
        <v>2140302</v>
      </c>
      <c r="C1007" s="237" t="s">
        <v>83</v>
      </c>
      <c r="D1007" s="239"/>
      <c r="E1007" s="240">
        <v>0</v>
      </c>
      <c r="F1007" s="241"/>
    </row>
    <row r="1008" ht="14" hidden="1" customHeight="1" spans="1:6">
      <c r="A1008" s="236">
        <f t="shared" si="24"/>
        <v>7</v>
      </c>
      <c r="B1008" s="237">
        <v>2140303</v>
      </c>
      <c r="C1008" s="237" t="s">
        <v>84</v>
      </c>
      <c r="D1008" s="239"/>
      <c r="E1008" s="240">
        <v>0</v>
      </c>
      <c r="F1008" s="241"/>
    </row>
    <row r="1009" ht="14" hidden="1" customHeight="1" spans="1:6">
      <c r="A1009" s="236">
        <f t="shared" si="24"/>
        <v>7</v>
      </c>
      <c r="B1009" s="237">
        <v>2140304</v>
      </c>
      <c r="C1009" s="237" t="s">
        <v>832</v>
      </c>
      <c r="D1009" s="239"/>
      <c r="E1009" s="240">
        <v>0</v>
      </c>
      <c r="F1009" s="241"/>
    </row>
    <row r="1010" ht="14" hidden="1" customHeight="1" spans="1:6">
      <c r="A1010" s="236">
        <f t="shared" si="24"/>
        <v>7</v>
      </c>
      <c r="B1010" s="237">
        <v>2140305</v>
      </c>
      <c r="C1010" s="237" t="s">
        <v>833</v>
      </c>
      <c r="D1010" s="239"/>
      <c r="E1010" s="240">
        <v>0</v>
      </c>
      <c r="F1010" s="241"/>
    </row>
    <row r="1011" ht="14" hidden="1" customHeight="1" spans="1:6">
      <c r="A1011" s="236">
        <f t="shared" si="24"/>
        <v>7</v>
      </c>
      <c r="B1011" s="237">
        <v>2140306</v>
      </c>
      <c r="C1011" s="237" t="s">
        <v>834</v>
      </c>
      <c r="D1011" s="239"/>
      <c r="E1011" s="240">
        <v>0</v>
      </c>
      <c r="F1011" s="241"/>
    </row>
    <row r="1012" ht="14" hidden="1" customHeight="1" spans="1:6">
      <c r="A1012" s="236">
        <f t="shared" si="24"/>
        <v>7</v>
      </c>
      <c r="B1012" s="237">
        <v>2140307</v>
      </c>
      <c r="C1012" s="237" t="s">
        <v>835</v>
      </c>
      <c r="D1012" s="239"/>
      <c r="E1012" s="240">
        <v>0</v>
      </c>
      <c r="F1012" s="241"/>
    </row>
    <row r="1013" ht="14" hidden="1" customHeight="1" spans="1:6">
      <c r="A1013" s="236">
        <f t="shared" si="24"/>
        <v>7</v>
      </c>
      <c r="B1013" s="237">
        <v>2140308</v>
      </c>
      <c r="C1013" s="237" t="s">
        <v>836</v>
      </c>
      <c r="D1013" s="239"/>
      <c r="E1013" s="240">
        <v>0</v>
      </c>
      <c r="F1013" s="241"/>
    </row>
    <row r="1014" ht="14" hidden="1" customHeight="1" spans="1:6">
      <c r="A1014" s="236">
        <f t="shared" si="24"/>
        <v>7</v>
      </c>
      <c r="B1014" s="237">
        <v>2140399</v>
      </c>
      <c r="C1014" s="237" t="s">
        <v>837</v>
      </c>
      <c r="D1014" s="239"/>
      <c r="E1014" s="240">
        <v>0</v>
      </c>
      <c r="F1014" s="241"/>
    </row>
    <row r="1015" ht="14" hidden="1" customHeight="1" spans="1:6">
      <c r="A1015" s="236">
        <f t="shared" si="24"/>
        <v>5</v>
      </c>
      <c r="B1015" s="237">
        <v>21405</v>
      </c>
      <c r="C1015" s="242" t="s">
        <v>838</v>
      </c>
      <c r="D1015" s="239">
        <f>SUM(D1016:D1021)</f>
        <v>0</v>
      </c>
      <c r="E1015" s="240">
        <v>0</v>
      </c>
      <c r="F1015" s="241"/>
    </row>
    <row r="1016" ht="14" hidden="1" customHeight="1" spans="1:6">
      <c r="A1016" s="236">
        <f t="shared" si="24"/>
        <v>7</v>
      </c>
      <c r="B1016" s="237">
        <v>2140501</v>
      </c>
      <c r="C1016" s="237" t="s">
        <v>82</v>
      </c>
      <c r="D1016" s="239"/>
      <c r="E1016" s="240">
        <v>0</v>
      </c>
      <c r="F1016" s="241"/>
    </row>
    <row r="1017" ht="14" hidden="1" customHeight="1" spans="1:6">
      <c r="A1017" s="236">
        <f t="shared" si="24"/>
        <v>7</v>
      </c>
      <c r="B1017" s="237">
        <v>2140502</v>
      </c>
      <c r="C1017" s="237" t="s">
        <v>83</v>
      </c>
      <c r="D1017" s="239"/>
      <c r="E1017" s="240">
        <v>0</v>
      </c>
      <c r="F1017" s="241"/>
    </row>
    <row r="1018" ht="14" hidden="1" customHeight="1" spans="1:6">
      <c r="A1018" s="236">
        <f t="shared" si="24"/>
        <v>7</v>
      </c>
      <c r="B1018" s="237">
        <v>2140503</v>
      </c>
      <c r="C1018" s="237" t="s">
        <v>84</v>
      </c>
      <c r="D1018" s="239"/>
      <c r="E1018" s="240">
        <v>0</v>
      </c>
      <c r="F1018" s="241"/>
    </row>
    <row r="1019" ht="14" hidden="1" customHeight="1" spans="1:6">
      <c r="A1019" s="236">
        <f t="shared" si="24"/>
        <v>7</v>
      </c>
      <c r="B1019" s="237">
        <v>2140504</v>
      </c>
      <c r="C1019" s="237" t="s">
        <v>829</v>
      </c>
      <c r="D1019" s="239"/>
      <c r="E1019" s="240">
        <v>0</v>
      </c>
      <c r="F1019" s="241"/>
    </row>
    <row r="1020" ht="14" hidden="1" customHeight="1" spans="1:6">
      <c r="A1020" s="236">
        <f t="shared" si="24"/>
        <v>7</v>
      </c>
      <c r="B1020" s="237">
        <v>2140505</v>
      </c>
      <c r="C1020" s="237" t="s">
        <v>839</v>
      </c>
      <c r="D1020" s="239"/>
      <c r="E1020" s="240">
        <v>0</v>
      </c>
      <c r="F1020" s="241"/>
    </row>
    <row r="1021" ht="14" hidden="1" customHeight="1" spans="1:6">
      <c r="A1021" s="236">
        <f t="shared" si="24"/>
        <v>7</v>
      </c>
      <c r="B1021" s="237">
        <v>2140599</v>
      </c>
      <c r="C1021" s="237" t="s">
        <v>840</v>
      </c>
      <c r="D1021" s="239"/>
      <c r="E1021" s="240">
        <v>0</v>
      </c>
      <c r="F1021" s="241"/>
    </row>
    <row r="1022" ht="14" customHeight="1" spans="1:6">
      <c r="A1022" s="236">
        <f t="shared" si="24"/>
        <v>5</v>
      </c>
      <c r="B1022" s="237">
        <v>21499</v>
      </c>
      <c r="C1022" s="242" t="s">
        <v>841</v>
      </c>
      <c r="D1022" s="239">
        <f>SUM(D1023:D1024)</f>
        <v>834</v>
      </c>
      <c r="E1022" s="240">
        <v>50.22</v>
      </c>
      <c r="F1022" s="241">
        <f>E1022/D1022-1</f>
        <v>-0.939784172661871</v>
      </c>
    </row>
    <row r="1023" ht="14" customHeight="1" spans="1:6">
      <c r="A1023" s="236">
        <f t="shared" si="24"/>
        <v>7</v>
      </c>
      <c r="B1023" s="237">
        <v>2149901</v>
      </c>
      <c r="C1023" s="237" t="s">
        <v>842</v>
      </c>
      <c r="D1023" s="239">
        <v>42</v>
      </c>
      <c r="E1023" s="240">
        <v>0</v>
      </c>
      <c r="F1023" s="241">
        <f>E1023/D1023-1</f>
        <v>-1</v>
      </c>
    </row>
    <row r="1024" ht="14" customHeight="1" spans="1:6">
      <c r="A1024" s="236">
        <f t="shared" si="24"/>
        <v>7</v>
      </c>
      <c r="B1024" s="237">
        <v>2149999</v>
      </c>
      <c r="C1024" s="237" t="s">
        <v>843</v>
      </c>
      <c r="D1024" s="239">
        <v>792</v>
      </c>
      <c r="E1024" s="240">
        <v>50.22</v>
      </c>
      <c r="F1024" s="241">
        <f>E1024/D1024-1</f>
        <v>-0.936590909090909</v>
      </c>
    </row>
    <row r="1025" ht="14" customHeight="1" spans="1:6">
      <c r="A1025" s="236">
        <f t="shared" si="24"/>
        <v>3</v>
      </c>
      <c r="B1025" s="237">
        <v>215</v>
      </c>
      <c r="C1025" s="242" t="s">
        <v>844</v>
      </c>
      <c r="D1025" s="239">
        <f>SUM(D1026,D1036,D1052,D1057,D1068,D1075,D1083)</f>
        <v>2045</v>
      </c>
      <c r="E1025" s="240">
        <v>4979.25</v>
      </c>
      <c r="F1025" s="241">
        <f>E1025/D1025-1</f>
        <v>1.43484107579462</v>
      </c>
    </row>
    <row r="1026" ht="14" customHeight="1" spans="1:6">
      <c r="A1026" s="236">
        <f t="shared" si="24"/>
        <v>5</v>
      </c>
      <c r="B1026" s="237">
        <v>21501</v>
      </c>
      <c r="C1026" s="242" t="s">
        <v>845</v>
      </c>
      <c r="D1026" s="239">
        <f>SUM(D1027:D1035)</f>
        <v>37</v>
      </c>
      <c r="E1026" s="240">
        <v>0</v>
      </c>
      <c r="F1026" s="241">
        <f>E1026/D1026-1</f>
        <v>-1</v>
      </c>
    </row>
    <row r="1027" ht="14" hidden="1" customHeight="1" spans="1:6">
      <c r="A1027" s="236">
        <f t="shared" si="24"/>
        <v>7</v>
      </c>
      <c r="B1027" s="237">
        <v>2150101</v>
      </c>
      <c r="C1027" s="237" t="s">
        <v>82</v>
      </c>
      <c r="D1027" s="239"/>
      <c r="E1027" s="240">
        <v>0</v>
      </c>
      <c r="F1027" s="241"/>
    </row>
    <row r="1028" ht="14" customHeight="1" spans="1:6">
      <c r="A1028" s="236">
        <f t="shared" si="24"/>
        <v>7</v>
      </c>
      <c r="B1028" s="237">
        <v>2150102</v>
      </c>
      <c r="C1028" s="237" t="s">
        <v>83</v>
      </c>
      <c r="D1028" s="239">
        <v>37</v>
      </c>
      <c r="E1028" s="240">
        <v>0</v>
      </c>
      <c r="F1028" s="241">
        <f>E1028/D1028-1</f>
        <v>-1</v>
      </c>
    </row>
    <row r="1029" ht="14" hidden="1" customHeight="1" spans="1:6">
      <c r="A1029" s="236">
        <f t="shared" si="24"/>
        <v>7</v>
      </c>
      <c r="B1029" s="237">
        <v>2150103</v>
      </c>
      <c r="C1029" s="237" t="s">
        <v>84</v>
      </c>
      <c r="D1029" s="239"/>
      <c r="E1029" s="240">
        <v>0</v>
      </c>
      <c r="F1029" s="241"/>
    </row>
    <row r="1030" ht="14" hidden="1" customHeight="1" spans="1:6">
      <c r="A1030" s="236">
        <f t="shared" si="24"/>
        <v>7</v>
      </c>
      <c r="B1030" s="237">
        <v>2150104</v>
      </c>
      <c r="C1030" s="237" t="s">
        <v>846</v>
      </c>
      <c r="D1030" s="239"/>
      <c r="E1030" s="240">
        <v>0</v>
      </c>
      <c r="F1030" s="241"/>
    </row>
    <row r="1031" ht="14" hidden="1" customHeight="1" spans="1:6">
      <c r="A1031" s="236">
        <f t="shared" ref="A1031:A1094" si="25">LEN(B1031)</f>
        <v>7</v>
      </c>
      <c r="B1031" s="237">
        <v>2150105</v>
      </c>
      <c r="C1031" s="237" t="s">
        <v>847</v>
      </c>
      <c r="D1031" s="239"/>
      <c r="E1031" s="240">
        <v>0</v>
      </c>
      <c r="F1031" s="241"/>
    </row>
    <row r="1032" ht="14" hidden="1" customHeight="1" spans="1:6">
      <c r="A1032" s="236">
        <f t="shared" si="25"/>
        <v>7</v>
      </c>
      <c r="B1032" s="237">
        <v>2150106</v>
      </c>
      <c r="C1032" s="237" t="s">
        <v>848</v>
      </c>
      <c r="D1032" s="239"/>
      <c r="E1032" s="240">
        <v>0</v>
      </c>
      <c r="F1032" s="241"/>
    </row>
    <row r="1033" ht="14" hidden="1" customHeight="1" spans="1:6">
      <c r="A1033" s="236">
        <f t="shared" si="25"/>
        <v>7</v>
      </c>
      <c r="B1033" s="237">
        <v>2150107</v>
      </c>
      <c r="C1033" s="237" t="s">
        <v>849</v>
      </c>
      <c r="D1033" s="239"/>
      <c r="E1033" s="240">
        <v>0</v>
      </c>
      <c r="F1033" s="241"/>
    </row>
    <row r="1034" ht="14" hidden="1" customHeight="1" spans="1:6">
      <c r="A1034" s="236">
        <f t="shared" si="25"/>
        <v>7</v>
      </c>
      <c r="B1034" s="237">
        <v>2150108</v>
      </c>
      <c r="C1034" s="237" t="s">
        <v>850</v>
      </c>
      <c r="D1034" s="239"/>
      <c r="E1034" s="240">
        <v>0</v>
      </c>
      <c r="F1034" s="241"/>
    </row>
    <row r="1035" ht="14" hidden="1" customHeight="1" spans="1:6">
      <c r="A1035" s="236">
        <f t="shared" si="25"/>
        <v>7</v>
      </c>
      <c r="B1035" s="237">
        <v>2150199</v>
      </c>
      <c r="C1035" s="237" t="s">
        <v>851</v>
      </c>
      <c r="D1035" s="239"/>
      <c r="E1035" s="240">
        <v>0</v>
      </c>
      <c r="F1035" s="241"/>
    </row>
    <row r="1036" ht="14" customHeight="1" spans="1:6">
      <c r="A1036" s="236">
        <f t="shared" si="25"/>
        <v>5</v>
      </c>
      <c r="B1036" s="237">
        <v>21502</v>
      </c>
      <c r="C1036" s="242" t="s">
        <v>852</v>
      </c>
      <c r="D1036" s="239">
        <f>SUM(D1037:D1051)</f>
        <v>786</v>
      </c>
      <c r="E1036" s="240">
        <v>868.07</v>
      </c>
      <c r="F1036" s="241">
        <f>E1036/D1036-1</f>
        <v>0.10441475826972</v>
      </c>
    </row>
    <row r="1037" ht="14" hidden="1" customHeight="1" spans="1:6">
      <c r="A1037" s="236">
        <f t="shared" si="25"/>
        <v>7</v>
      </c>
      <c r="B1037" s="237">
        <v>2150201</v>
      </c>
      <c r="C1037" s="237" t="s">
        <v>82</v>
      </c>
      <c r="D1037" s="239"/>
      <c r="E1037" s="240">
        <v>5</v>
      </c>
      <c r="F1037" s="241"/>
    </row>
    <row r="1038" ht="14" hidden="1" customHeight="1" spans="1:6">
      <c r="A1038" s="236">
        <f t="shared" si="25"/>
        <v>7</v>
      </c>
      <c r="B1038" s="237">
        <v>2150202</v>
      </c>
      <c r="C1038" s="237" t="s">
        <v>83</v>
      </c>
      <c r="D1038" s="239"/>
      <c r="E1038" s="240">
        <v>0</v>
      </c>
      <c r="F1038" s="241"/>
    </row>
    <row r="1039" ht="14" hidden="1" customHeight="1" spans="1:6">
      <c r="A1039" s="236">
        <f t="shared" si="25"/>
        <v>7</v>
      </c>
      <c r="B1039" s="237">
        <v>2150203</v>
      </c>
      <c r="C1039" s="237" t="s">
        <v>84</v>
      </c>
      <c r="D1039" s="239"/>
      <c r="E1039" s="240">
        <v>0</v>
      </c>
      <c r="F1039" s="241"/>
    </row>
    <row r="1040" ht="14" hidden="1" customHeight="1" spans="1:6">
      <c r="A1040" s="236">
        <f t="shared" si="25"/>
        <v>7</v>
      </c>
      <c r="B1040" s="237">
        <v>2150204</v>
      </c>
      <c r="C1040" s="237" t="s">
        <v>853</v>
      </c>
      <c r="D1040" s="239"/>
      <c r="E1040" s="240">
        <v>0</v>
      </c>
      <c r="F1040" s="241"/>
    </row>
    <row r="1041" ht="14" customHeight="1" spans="1:6">
      <c r="A1041" s="236">
        <f t="shared" si="25"/>
        <v>7</v>
      </c>
      <c r="B1041" s="237">
        <v>2150205</v>
      </c>
      <c r="C1041" s="237" t="s">
        <v>854</v>
      </c>
      <c r="D1041" s="239">
        <v>61</v>
      </c>
      <c r="E1041" s="240">
        <v>56.07</v>
      </c>
      <c r="F1041" s="241">
        <f>E1041/D1041-1</f>
        <v>-0.0808196721311475</v>
      </c>
    </row>
    <row r="1042" ht="14" hidden="1" customHeight="1" spans="1:6">
      <c r="A1042" s="236">
        <f t="shared" si="25"/>
        <v>7</v>
      </c>
      <c r="B1042" s="237">
        <v>2150206</v>
      </c>
      <c r="C1042" s="237" t="s">
        <v>855</v>
      </c>
      <c r="D1042" s="239"/>
      <c r="E1042" s="240">
        <v>0</v>
      </c>
      <c r="F1042" s="241"/>
    </row>
    <row r="1043" ht="14" hidden="1" customHeight="1" spans="1:6">
      <c r="A1043" s="236">
        <f t="shared" si="25"/>
        <v>7</v>
      </c>
      <c r="B1043" s="237">
        <v>2150207</v>
      </c>
      <c r="C1043" s="237" t="s">
        <v>856</v>
      </c>
      <c r="D1043" s="239"/>
      <c r="E1043" s="240">
        <v>0</v>
      </c>
      <c r="F1043" s="241"/>
    </row>
    <row r="1044" ht="14" hidden="1" customHeight="1" spans="1:6">
      <c r="A1044" s="236">
        <f t="shared" si="25"/>
        <v>7</v>
      </c>
      <c r="B1044" s="237">
        <v>2150208</v>
      </c>
      <c r="C1044" s="237" t="s">
        <v>857</v>
      </c>
      <c r="D1044" s="239"/>
      <c r="E1044" s="240">
        <v>0</v>
      </c>
      <c r="F1044" s="241"/>
    </row>
    <row r="1045" ht="14" hidden="1" customHeight="1" spans="1:6">
      <c r="A1045" s="236">
        <f t="shared" si="25"/>
        <v>7</v>
      </c>
      <c r="B1045" s="237">
        <v>2150209</v>
      </c>
      <c r="C1045" s="237" t="s">
        <v>858</v>
      </c>
      <c r="D1045" s="239"/>
      <c r="E1045" s="240">
        <v>0</v>
      </c>
      <c r="F1045" s="241"/>
    </row>
    <row r="1046" ht="14" hidden="1" customHeight="1" spans="1:6">
      <c r="A1046" s="236">
        <f t="shared" si="25"/>
        <v>7</v>
      </c>
      <c r="B1046" s="237">
        <v>2150210</v>
      </c>
      <c r="C1046" s="237" t="s">
        <v>859</v>
      </c>
      <c r="D1046" s="239"/>
      <c r="E1046" s="240">
        <v>0</v>
      </c>
      <c r="F1046" s="241"/>
    </row>
    <row r="1047" ht="14" hidden="1" customHeight="1" spans="1:6">
      <c r="A1047" s="236">
        <f t="shared" si="25"/>
        <v>7</v>
      </c>
      <c r="B1047" s="237">
        <v>2150212</v>
      </c>
      <c r="C1047" s="237" t="s">
        <v>860</v>
      </c>
      <c r="D1047" s="239"/>
      <c r="E1047" s="240">
        <v>0</v>
      </c>
      <c r="F1047" s="241"/>
    </row>
    <row r="1048" ht="14" hidden="1" customHeight="1" spans="1:6">
      <c r="A1048" s="236">
        <f t="shared" si="25"/>
        <v>7</v>
      </c>
      <c r="B1048" s="237">
        <v>2150213</v>
      </c>
      <c r="C1048" s="237" t="s">
        <v>861</v>
      </c>
      <c r="D1048" s="239"/>
      <c r="E1048" s="240">
        <v>0</v>
      </c>
      <c r="F1048" s="241"/>
    </row>
    <row r="1049" ht="14" hidden="1" customHeight="1" spans="1:6">
      <c r="A1049" s="236">
        <f t="shared" si="25"/>
        <v>7</v>
      </c>
      <c r="B1049" s="237">
        <v>2150214</v>
      </c>
      <c r="C1049" s="237" t="s">
        <v>862</v>
      </c>
      <c r="D1049" s="239"/>
      <c r="E1049" s="240">
        <v>0</v>
      </c>
      <c r="F1049" s="241"/>
    </row>
    <row r="1050" ht="14" hidden="1" customHeight="1" spans="1:6">
      <c r="A1050" s="236">
        <f t="shared" si="25"/>
        <v>7</v>
      </c>
      <c r="B1050" s="237">
        <v>2150215</v>
      </c>
      <c r="C1050" s="237" t="s">
        <v>863</v>
      </c>
      <c r="D1050" s="239"/>
      <c r="E1050" s="240">
        <v>0</v>
      </c>
      <c r="F1050" s="241"/>
    </row>
    <row r="1051" ht="14" customHeight="1" spans="1:6">
      <c r="A1051" s="236">
        <f t="shared" si="25"/>
        <v>7</v>
      </c>
      <c r="B1051" s="237">
        <v>2150299</v>
      </c>
      <c r="C1051" s="237" t="s">
        <v>864</v>
      </c>
      <c r="D1051" s="239">
        <v>725</v>
      </c>
      <c r="E1051" s="240">
        <v>807</v>
      </c>
      <c r="F1051" s="241">
        <f>E1051/D1051-1</f>
        <v>0.113103448275862</v>
      </c>
    </row>
    <row r="1052" ht="14" hidden="1" customHeight="1" spans="1:6">
      <c r="A1052" s="236">
        <f t="shared" si="25"/>
        <v>5</v>
      </c>
      <c r="B1052" s="237">
        <v>21503</v>
      </c>
      <c r="C1052" s="242" t="s">
        <v>865</v>
      </c>
      <c r="D1052" s="239">
        <f>SUM(D1053:D1056)</f>
        <v>0</v>
      </c>
      <c r="E1052" s="240">
        <v>0</v>
      </c>
      <c r="F1052" s="241"/>
    </row>
    <row r="1053" ht="14" hidden="1" customHeight="1" spans="1:6">
      <c r="A1053" s="236">
        <f t="shared" si="25"/>
        <v>7</v>
      </c>
      <c r="B1053" s="237">
        <v>2150301</v>
      </c>
      <c r="C1053" s="237" t="s">
        <v>82</v>
      </c>
      <c r="D1053" s="239"/>
      <c r="E1053" s="240">
        <v>0</v>
      </c>
      <c r="F1053" s="241"/>
    </row>
    <row r="1054" ht="14" hidden="1" customHeight="1" spans="1:6">
      <c r="A1054" s="236">
        <f t="shared" si="25"/>
        <v>7</v>
      </c>
      <c r="B1054" s="237">
        <v>2150302</v>
      </c>
      <c r="C1054" s="237" t="s">
        <v>83</v>
      </c>
      <c r="D1054" s="239"/>
      <c r="E1054" s="240">
        <v>0</v>
      </c>
      <c r="F1054" s="241"/>
    </row>
    <row r="1055" ht="14" hidden="1" customHeight="1" spans="1:6">
      <c r="A1055" s="236">
        <f t="shared" si="25"/>
        <v>7</v>
      </c>
      <c r="B1055" s="237">
        <v>2150303</v>
      </c>
      <c r="C1055" s="237" t="s">
        <v>84</v>
      </c>
      <c r="D1055" s="239"/>
      <c r="E1055" s="240">
        <v>0</v>
      </c>
      <c r="F1055" s="241"/>
    </row>
    <row r="1056" ht="14" hidden="1" customHeight="1" spans="1:6">
      <c r="A1056" s="236">
        <f t="shared" si="25"/>
        <v>7</v>
      </c>
      <c r="B1056" s="237">
        <v>2150399</v>
      </c>
      <c r="C1056" s="237" t="s">
        <v>866</v>
      </c>
      <c r="D1056" s="239"/>
      <c r="E1056" s="240">
        <v>0</v>
      </c>
      <c r="F1056" s="241"/>
    </row>
    <row r="1057" ht="14" customHeight="1" spans="1:6">
      <c r="A1057" s="236">
        <f t="shared" si="25"/>
        <v>5</v>
      </c>
      <c r="B1057" s="237">
        <v>21505</v>
      </c>
      <c r="C1057" s="242" t="s">
        <v>867</v>
      </c>
      <c r="D1057" s="239">
        <f>SUM(D1058:D1067)</f>
        <v>188</v>
      </c>
      <c r="E1057" s="240">
        <v>193.51</v>
      </c>
      <c r="F1057" s="241">
        <f>E1057/D1057-1</f>
        <v>0.0293085106382978</v>
      </c>
    </row>
    <row r="1058" ht="14" customHeight="1" spans="1:6">
      <c r="A1058" s="236">
        <f t="shared" si="25"/>
        <v>7</v>
      </c>
      <c r="B1058" s="237">
        <v>2150501</v>
      </c>
      <c r="C1058" s="237" t="s">
        <v>82</v>
      </c>
      <c r="D1058" s="239">
        <v>44</v>
      </c>
      <c r="E1058" s="240">
        <v>166.51</v>
      </c>
      <c r="F1058" s="241">
        <f>E1058/D1058-1</f>
        <v>2.78431818181818</v>
      </c>
    </row>
    <row r="1059" ht="14" customHeight="1" spans="1:6">
      <c r="A1059" s="236">
        <f t="shared" si="25"/>
        <v>7</v>
      </c>
      <c r="B1059" s="237">
        <v>2150502</v>
      </c>
      <c r="C1059" s="237" t="s">
        <v>83</v>
      </c>
      <c r="D1059" s="239">
        <v>41</v>
      </c>
      <c r="E1059" s="240">
        <v>27</v>
      </c>
      <c r="F1059" s="241">
        <f>E1059/D1059-1</f>
        <v>-0.341463414634146</v>
      </c>
    </row>
    <row r="1060" ht="14" hidden="1" customHeight="1" spans="1:6">
      <c r="A1060" s="236">
        <f t="shared" si="25"/>
        <v>7</v>
      </c>
      <c r="B1060" s="237">
        <v>2150503</v>
      </c>
      <c r="C1060" s="237" t="s">
        <v>84</v>
      </c>
      <c r="D1060" s="239"/>
      <c r="E1060" s="240">
        <v>0</v>
      </c>
      <c r="F1060" s="241"/>
    </row>
    <row r="1061" ht="14" hidden="1" customHeight="1" spans="1:6">
      <c r="A1061" s="236">
        <f t="shared" si="25"/>
        <v>7</v>
      </c>
      <c r="B1061" s="237">
        <v>2150505</v>
      </c>
      <c r="C1061" s="237" t="s">
        <v>868</v>
      </c>
      <c r="D1061" s="239"/>
      <c r="E1061" s="240">
        <v>0</v>
      </c>
      <c r="F1061" s="241"/>
    </row>
    <row r="1062" ht="14" hidden="1" customHeight="1" spans="1:6">
      <c r="A1062" s="236">
        <f t="shared" si="25"/>
        <v>7</v>
      </c>
      <c r="B1062" s="237">
        <v>2150507</v>
      </c>
      <c r="C1062" s="237" t="s">
        <v>869</v>
      </c>
      <c r="D1062" s="239"/>
      <c r="E1062" s="240">
        <v>0</v>
      </c>
      <c r="F1062" s="241"/>
    </row>
    <row r="1063" ht="14" hidden="1" customHeight="1" spans="1:6">
      <c r="A1063" s="236">
        <f t="shared" si="25"/>
        <v>7</v>
      </c>
      <c r="B1063" s="237">
        <v>2150508</v>
      </c>
      <c r="C1063" s="237" t="s">
        <v>870</v>
      </c>
      <c r="D1063" s="239"/>
      <c r="E1063" s="240">
        <v>0</v>
      </c>
      <c r="F1063" s="241"/>
    </row>
    <row r="1064" ht="14" hidden="1" customHeight="1" spans="1:6">
      <c r="A1064" s="236">
        <f t="shared" si="25"/>
        <v>7</v>
      </c>
      <c r="B1064" s="237">
        <v>2150516</v>
      </c>
      <c r="C1064" s="237" t="s">
        <v>871</v>
      </c>
      <c r="D1064" s="239"/>
      <c r="E1064" s="240">
        <v>0</v>
      </c>
      <c r="F1064" s="241"/>
    </row>
    <row r="1065" ht="14" hidden="1" customHeight="1" spans="1:6">
      <c r="A1065" s="236">
        <f t="shared" si="25"/>
        <v>7</v>
      </c>
      <c r="B1065" s="237">
        <v>2150517</v>
      </c>
      <c r="C1065" s="237" t="s">
        <v>872</v>
      </c>
      <c r="D1065" s="239"/>
      <c r="E1065" s="240">
        <v>0</v>
      </c>
      <c r="F1065" s="241"/>
    </row>
    <row r="1066" ht="14" customHeight="1" spans="1:6">
      <c r="A1066" s="236">
        <f t="shared" si="25"/>
        <v>7</v>
      </c>
      <c r="B1066" s="237">
        <v>2150550</v>
      </c>
      <c r="C1066" s="237" t="s">
        <v>91</v>
      </c>
      <c r="D1066" s="239">
        <v>98</v>
      </c>
      <c r="E1066" s="240">
        <v>0</v>
      </c>
      <c r="F1066" s="241">
        <f>E1066/D1066-1</f>
        <v>-1</v>
      </c>
    </row>
    <row r="1067" ht="14" customHeight="1" spans="1:6">
      <c r="A1067" s="236">
        <f t="shared" si="25"/>
        <v>7</v>
      </c>
      <c r="B1067" s="237">
        <v>2150599</v>
      </c>
      <c r="C1067" s="237" t="s">
        <v>873</v>
      </c>
      <c r="D1067" s="239">
        <v>5</v>
      </c>
      <c r="E1067" s="240">
        <v>0</v>
      </c>
      <c r="F1067" s="241">
        <f>E1067/D1067-1</f>
        <v>-1</v>
      </c>
    </row>
    <row r="1068" ht="14" hidden="1" customHeight="1" spans="1:6">
      <c r="A1068" s="236">
        <f t="shared" si="25"/>
        <v>5</v>
      </c>
      <c r="B1068" s="237">
        <v>21507</v>
      </c>
      <c r="C1068" s="242" t="s">
        <v>874</v>
      </c>
      <c r="D1068" s="239">
        <f>SUM(D1069:D1074)</f>
        <v>0</v>
      </c>
      <c r="E1068" s="240">
        <v>0</v>
      </c>
      <c r="F1068" s="241"/>
    </row>
    <row r="1069" ht="14" hidden="1" customHeight="1" spans="1:6">
      <c r="A1069" s="236">
        <f t="shared" si="25"/>
        <v>7</v>
      </c>
      <c r="B1069" s="237">
        <v>2150701</v>
      </c>
      <c r="C1069" s="237" t="s">
        <v>82</v>
      </c>
      <c r="D1069" s="239"/>
      <c r="E1069" s="240">
        <v>0</v>
      </c>
      <c r="F1069" s="241"/>
    </row>
    <row r="1070" ht="14" hidden="1" customHeight="1" spans="1:6">
      <c r="A1070" s="236">
        <f t="shared" si="25"/>
        <v>7</v>
      </c>
      <c r="B1070" s="237">
        <v>2150702</v>
      </c>
      <c r="C1070" s="237" t="s">
        <v>83</v>
      </c>
      <c r="D1070" s="239"/>
      <c r="E1070" s="240">
        <v>0</v>
      </c>
      <c r="F1070" s="241"/>
    </row>
    <row r="1071" ht="14" hidden="1" customHeight="1" spans="1:6">
      <c r="A1071" s="236">
        <f t="shared" si="25"/>
        <v>7</v>
      </c>
      <c r="B1071" s="237">
        <v>2150703</v>
      </c>
      <c r="C1071" s="237" t="s">
        <v>84</v>
      </c>
      <c r="D1071" s="239"/>
      <c r="E1071" s="240">
        <v>0</v>
      </c>
      <c r="F1071" s="241"/>
    </row>
    <row r="1072" ht="14" hidden="1" customHeight="1" spans="1:6">
      <c r="A1072" s="236">
        <f t="shared" si="25"/>
        <v>7</v>
      </c>
      <c r="B1072" s="237">
        <v>2150704</v>
      </c>
      <c r="C1072" s="237" t="s">
        <v>875</v>
      </c>
      <c r="D1072" s="239"/>
      <c r="E1072" s="240">
        <v>0</v>
      </c>
      <c r="F1072" s="241"/>
    </row>
    <row r="1073" ht="14" hidden="1" customHeight="1" spans="1:6">
      <c r="A1073" s="236">
        <f t="shared" si="25"/>
        <v>7</v>
      </c>
      <c r="B1073" s="237">
        <v>2150705</v>
      </c>
      <c r="C1073" s="237" t="s">
        <v>876</v>
      </c>
      <c r="D1073" s="239"/>
      <c r="E1073" s="240">
        <v>0</v>
      </c>
      <c r="F1073" s="241"/>
    </row>
    <row r="1074" ht="14" hidden="1" customHeight="1" spans="1:6">
      <c r="A1074" s="236">
        <f t="shared" si="25"/>
        <v>7</v>
      </c>
      <c r="B1074" s="237">
        <v>2150799</v>
      </c>
      <c r="C1074" s="237" t="s">
        <v>877</v>
      </c>
      <c r="D1074" s="239"/>
      <c r="E1074" s="240">
        <v>0</v>
      </c>
      <c r="F1074" s="241"/>
    </row>
    <row r="1075" ht="14" customHeight="1" spans="1:6">
      <c r="A1075" s="236">
        <f t="shared" si="25"/>
        <v>5</v>
      </c>
      <c r="B1075" s="237">
        <v>21508</v>
      </c>
      <c r="C1075" s="242" t="s">
        <v>878</v>
      </c>
      <c r="D1075" s="239">
        <f>SUM(D1076:D1082)</f>
        <v>564</v>
      </c>
      <c r="E1075" s="240">
        <v>3000</v>
      </c>
      <c r="F1075" s="241">
        <f>E1075/D1075-1</f>
        <v>4.31914893617021</v>
      </c>
    </row>
    <row r="1076" ht="14" hidden="1" customHeight="1" spans="1:6">
      <c r="A1076" s="236">
        <f t="shared" si="25"/>
        <v>7</v>
      </c>
      <c r="B1076" s="237">
        <v>2150801</v>
      </c>
      <c r="C1076" s="237" t="s">
        <v>82</v>
      </c>
      <c r="D1076" s="239"/>
      <c r="E1076" s="240">
        <v>0</v>
      </c>
      <c r="F1076" s="241"/>
    </row>
    <row r="1077" ht="14" hidden="1" customHeight="1" spans="1:6">
      <c r="A1077" s="236">
        <f t="shared" si="25"/>
        <v>7</v>
      </c>
      <c r="B1077" s="237">
        <v>2150802</v>
      </c>
      <c r="C1077" s="237" t="s">
        <v>83</v>
      </c>
      <c r="D1077" s="239"/>
      <c r="E1077" s="240">
        <v>0</v>
      </c>
      <c r="F1077" s="241"/>
    </row>
    <row r="1078" ht="14" hidden="1" customHeight="1" spans="1:6">
      <c r="A1078" s="236">
        <f t="shared" si="25"/>
        <v>7</v>
      </c>
      <c r="B1078" s="237">
        <v>2150803</v>
      </c>
      <c r="C1078" s="237" t="s">
        <v>84</v>
      </c>
      <c r="D1078" s="239"/>
      <c r="E1078" s="240">
        <v>0</v>
      </c>
      <c r="F1078" s="241"/>
    </row>
    <row r="1079" ht="14" hidden="1" customHeight="1" spans="1:6">
      <c r="A1079" s="236">
        <f t="shared" si="25"/>
        <v>7</v>
      </c>
      <c r="B1079" s="237">
        <v>2150804</v>
      </c>
      <c r="C1079" s="237" t="s">
        <v>879</v>
      </c>
      <c r="D1079" s="239"/>
      <c r="E1079" s="240">
        <v>0</v>
      </c>
      <c r="F1079" s="241"/>
    </row>
    <row r="1080" ht="14" customHeight="1" spans="1:6">
      <c r="A1080" s="236">
        <f t="shared" si="25"/>
        <v>7</v>
      </c>
      <c r="B1080" s="237">
        <v>2150805</v>
      </c>
      <c r="C1080" s="237" t="s">
        <v>880</v>
      </c>
      <c r="D1080" s="239">
        <v>205</v>
      </c>
      <c r="E1080" s="240">
        <v>3000</v>
      </c>
      <c r="F1080" s="241">
        <f>E1080/D1080-1</f>
        <v>13.6341463414634</v>
      </c>
    </row>
    <row r="1081" ht="14" hidden="1" customHeight="1" spans="1:6">
      <c r="A1081" s="236">
        <f t="shared" si="25"/>
        <v>7</v>
      </c>
      <c r="B1081" s="237">
        <v>2150806</v>
      </c>
      <c r="C1081" s="237" t="s">
        <v>881</v>
      </c>
      <c r="D1081" s="239"/>
      <c r="E1081" s="240">
        <v>0</v>
      </c>
      <c r="F1081" s="241"/>
    </row>
    <row r="1082" ht="14" customHeight="1" spans="1:6">
      <c r="A1082" s="236">
        <f t="shared" si="25"/>
        <v>7</v>
      </c>
      <c r="B1082" s="237">
        <v>2150899</v>
      </c>
      <c r="C1082" s="237" t="s">
        <v>882</v>
      </c>
      <c r="D1082" s="239">
        <v>359</v>
      </c>
      <c r="E1082" s="240">
        <v>0</v>
      </c>
      <c r="F1082" s="241">
        <f>E1082/D1082-1</f>
        <v>-1</v>
      </c>
    </row>
    <row r="1083" ht="14" customHeight="1" spans="1:6">
      <c r="A1083" s="236">
        <f t="shared" si="25"/>
        <v>5</v>
      </c>
      <c r="B1083" s="237">
        <v>21599</v>
      </c>
      <c r="C1083" s="242" t="s">
        <v>883</v>
      </c>
      <c r="D1083" s="239">
        <f>SUM(D1084:D1088)</f>
        <v>470</v>
      </c>
      <c r="E1083" s="240">
        <v>917.67</v>
      </c>
      <c r="F1083" s="241">
        <f>E1083/D1083-1</f>
        <v>0.952489361702128</v>
      </c>
    </row>
    <row r="1084" ht="14" hidden="1" customHeight="1" spans="1:6">
      <c r="A1084" s="236">
        <f t="shared" si="25"/>
        <v>7</v>
      </c>
      <c r="B1084" s="237">
        <v>2159901</v>
      </c>
      <c r="C1084" s="237" t="s">
        <v>884</v>
      </c>
      <c r="D1084" s="239"/>
      <c r="E1084" s="240">
        <v>0</v>
      </c>
      <c r="F1084" s="241"/>
    </row>
    <row r="1085" ht="14" hidden="1" customHeight="1" spans="1:6">
      <c r="A1085" s="236">
        <f t="shared" si="25"/>
        <v>7</v>
      </c>
      <c r="B1085" s="237">
        <v>2159904</v>
      </c>
      <c r="C1085" s="237" t="s">
        <v>885</v>
      </c>
      <c r="D1085" s="239"/>
      <c r="E1085" s="240">
        <v>0</v>
      </c>
      <c r="F1085" s="241"/>
    </row>
    <row r="1086" ht="14" hidden="1" customHeight="1" spans="1:6">
      <c r="A1086" s="236">
        <f t="shared" si="25"/>
        <v>7</v>
      </c>
      <c r="B1086" s="237">
        <v>2159905</v>
      </c>
      <c r="C1086" s="237" t="s">
        <v>886</v>
      </c>
      <c r="D1086" s="239"/>
      <c r="E1086" s="240">
        <v>0</v>
      </c>
      <c r="F1086" s="241"/>
    </row>
    <row r="1087" ht="14" hidden="1" customHeight="1" spans="1:6">
      <c r="A1087" s="236">
        <f t="shared" si="25"/>
        <v>7</v>
      </c>
      <c r="B1087" s="237">
        <v>2159906</v>
      </c>
      <c r="C1087" s="237" t="s">
        <v>887</v>
      </c>
      <c r="D1087" s="239"/>
      <c r="E1087" s="240">
        <v>0</v>
      </c>
      <c r="F1087" s="241"/>
    </row>
    <row r="1088" ht="14" customHeight="1" spans="1:6">
      <c r="A1088" s="236">
        <f t="shared" si="25"/>
        <v>7</v>
      </c>
      <c r="B1088" s="237">
        <v>2159999</v>
      </c>
      <c r="C1088" s="237" t="s">
        <v>888</v>
      </c>
      <c r="D1088" s="239">
        <v>470</v>
      </c>
      <c r="E1088" s="240">
        <v>917.67</v>
      </c>
      <c r="F1088" s="241">
        <f>E1088/D1088-1</f>
        <v>0.952489361702128</v>
      </c>
    </row>
    <row r="1089" ht="14" customHeight="1" spans="1:6">
      <c r="A1089" s="236">
        <f t="shared" si="25"/>
        <v>3</v>
      </c>
      <c r="B1089" s="237">
        <v>216</v>
      </c>
      <c r="C1089" s="242" t="s">
        <v>889</v>
      </c>
      <c r="D1089" s="239">
        <f>SUM(D1090,D1100,D1106)</f>
        <v>3398</v>
      </c>
      <c r="E1089" s="240">
        <v>1537.04</v>
      </c>
      <c r="F1089" s="241">
        <f>E1089/D1089-1</f>
        <v>-0.547663331371395</v>
      </c>
    </row>
    <row r="1090" ht="14" customHeight="1" spans="1:6">
      <c r="A1090" s="236">
        <f t="shared" si="25"/>
        <v>5</v>
      </c>
      <c r="B1090" s="237">
        <v>21602</v>
      </c>
      <c r="C1090" s="242" t="s">
        <v>890</v>
      </c>
      <c r="D1090" s="239">
        <f>SUM(D1091:D1099)</f>
        <v>2833</v>
      </c>
      <c r="E1090" s="240">
        <v>685.03</v>
      </c>
      <c r="F1090" s="241">
        <f>E1090/D1090-1</f>
        <v>-0.758196258383339</v>
      </c>
    </row>
    <row r="1091" ht="14" customHeight="1" spans="1:6">
      <c r="A1091" s="236">
        <f t="shared" si="25"/>
        <v>7</v>
      </c>
      <c r="B1091" s="237">
        <v>2160201</v>
      </c>
      <c r="C1091" s="237" t="s">
        <v>82</v>
      </c>
      <c r="D1091" s="239">
        <v>205</v>
      </c>
      <c r="E1091" s="240">
        <v>332.52</v>
      </c>
      <c r="F1091" s="241">
        <f>E1091/D1091-1</f>
        <v>0.622048780487805</v>
      </c>
    </row>
    <row r="1092" ht="14" customHeight="1" spans="1:6">
      <c r="A1092" s="236">
        <f t="shared" si="25"/>
        <v>7</v>
      </c>
      <c r="B1092" s="237">
        <v>2160202</v>
      </c>
      <c r="C1092" s="237" t="s">
        <v>83</v>
      </c>
      <c r="D1092" s="239">
        <v>50</v>
      </c>
      <c r="E1092" s="240">
        <v>35</v>
      </c>
      <c r="F1092" s="241">
        <f>E1092/D1092-1</f>
        <v>-0.3</v>
      </c>
    </row>
    <row r="1093" ht="14" hidden="1" customHeight="1" spans="1:6">
      <c r="A1093" s="236">
        <f t="shared" si="25"/>
        <v>7</v>
      </c>
      <c r="B1093" s="237">
        <v>2160203</v>
      </c>
      <c r="C1093" s="237" t="s">
        <v>84</v>
      </c>
      <c r="D1093" s="239"/>
      <c r="E1093" s="240">
        <v>0</v>
      </c>
      <c r="F1093" s="241"/>
    </row>
    <row r="1094" ht="14" hidden="1" customHeight="1" spans="1:6">
      <c r="A1094" s="236">
        <f t="shared" si="25"/>
        <v>7</v>
      </c>
      <c r="B1094" s="237">
        <v>2160216</v>
      </c>
      <c r="C1094" s="237" t="s">
        <v>891</v>
      </c>
      <c r="D1094" s="239"/>
      <c r="E1094" s="240">
        <v>0</v>
      </c>
      <c r="F1094" s="241"/>
    </row>
    <row r="1095" ht="14" hidden="1" customHeight="1" spans="1:6">
      <c r="A1095" s="236">
        <f t="shared" ref="A1095:A1158" si="26">LEN(B1095)</f>
        <v>7</v>
      </c>
      <c r="B1095" s="237">
        <v>2160217</v>
      </c>
      <c r="C1095" s="237" t="s">
        <v>892</v>
      </c>
      <c r="D1095" s="239"/>
      <c r="E1095" s="240">
        <v>0</v>
      </c>
      <c r="F1095" s="241"/>
    </row>
    <row r="1096" ht="14" hidden="1" customHeight="1" spans="1:6">
      <c r="A1096" s="236">
        <f t="shared" si="26"/>
        <v>7</v>
      </c>
      <c r="B1096" s="237">
        <v>2160218</v>
      </c>
      <c r="C1096" s="237" t="s">
        <v>893</v>
      </c>
      <c r="D1096" s="239"/>
      <c r="E1096" s="240">
        <v>0</v>
      </c>
      <c r="F1096" s="241"/>
    </row>
    <row r="1097" ht="14" hidden="1" customHeight="1" spans="1:6">
      <c r="A1097" s="236">
        <f t="shared" si="26"/>
        <v>7</v>
      </c>
      <c r="B1097" s="237">
        <v>2160219</v>
      </c>
      <c r="C1097" s="237" t="s">
        <v>894</v>
      </c>
      <c r="D1097" s="239"/>
      <c r="E1097" s="240">
        <v>0</v>
      </c>
      <c r="F1097" s="241"/>
    </row>
    <row r="1098" ht="14" customHeight="1" spans="1:6">
      <c r="A1098" s="236">
        <f t="shared" si="26"/>
        <v>7</v>
      </c>
      <c r="B1098" s="237">
        <v>2160250</v>
      </c>
      <c r="C1098" s="237" t="s">
        <v>91</v>
      </c>
      <c r="D1098" s="239">
        <v>2555</v>
      </c>
      <c r="E1098" s="240">
        <v>0</v>
      </c>
      <c r="F1098" s="241">
        <f>E1098/D1098-1</f>
        <v>-1</v>
      </c>
    </row>
    <row r="1099" ht="14" customHeight="1" spans="1:6">
      <c r="A1099" s="236">
        <f t="shared" si="26"/>
        <v>7</v>
      </c>
      <c r="B1099" s="237">
        <v>2160299</v>
      </c>
      <c r="C1099" s="237" t="s">
        <v>895</v>
      </c>
      <c r="D1099" s="239">
        <v>23</v>
      </c>
      <c r="E1099" s="240">
        <v>317.51</v>
      </c>
      <c r="F1099" s="241">
        <f>E1099/D1099-1</f>
        <v>12.8047826086957</v>
      </c>
    </row>
    <row r="1100" ht="14" customHeight="1" spans="1:6">
      <c r="A1100" s="236">
        <f t="shared" si="26"/>
        <v>5</v>
      </c>
      <c r="B1100" s="237">
        <v>21606</v>
      </c>
      <c r="C1100" s="242" t="s">
        <v>896</v>
      </c>
      <c r="D1100" s="239">
        <f>SUM(D1101:D1105)</f>
        <v>80</v>
      </c>
      <c r="E1100" s="240">
        <v>0</v>
      </c>
      <c r="F1100" s="241">
        <f>E1100/D1100-1</f>
        <v>-1</v>
      </c>
    </row>
    <row r="1101" ht="14" hidden="1" customHeight="1" spans="1:6">
      <c r="A1101" s="236">
        <f t="shared" si="26"/>
        <v>7</v>
      </c>
      <c r="B1101" s="237">
        <v>2160601</v>
      </c>
      <c r="C1101" s="237" t="s">
        <v>82</v>
      </c>
      <c r="D1101" s="239"/>
      <c r="E1101" s="240">
        <v>0</v>
      </c>
      <c r="F1101" s="241"/>
    </row>
    <row r="1102" ht="14" hidden="1" customHeight="1" spans="1:6">
      <c r="A1102" s="236">
        <f t="shared" si="26"/>
        <v>7</v>
      </c>
      <c r="B1102" s="237">
        <v>2160602</v>
      </c>
      <c r="C1102" s="237" t="s">
        <v>83</v>
      </c>
      <c r="D1102" s="239"/>
      <c r="E1102" s="240">
        <v>0</v>
      </c>
      <c r="F1102" s="241"/>
    </row>
    <row r="1103" ht="14" hidden="1" customHeight="1" spans="1:6">
      <c r="A1103" s="236">
        <f t="shared" si="26"/>
        <v>7</v>
      </c>
      <c r="B1103" s="237">
        <v>2160603</v>
      </c>
      <c r="C1103" s="237" t="s">
        <v>84</v>
      </c>
      <c r="D1103" s="239"/>
      <c r="E1103" s="240">
        <v>0</v>
      </c>
      <c r="F1103" s="241"/>
    </row>
    <row r="1104" ht="14" hidden="1" customHeight="1" spans="1:6">
      <c r="A1104" s="236">
        <f t="shared" si="26"/>
        <v>7</v>
      </c>
      <c r="B1104" s="237">
        <v>2160607</v>
      </c>
      <c r="C1104" s="237" t="s">
        <v>897</v>
      </c>
      <c r="D1104" s="239"/>
      <c r="E1104" s="240">
        <v>0</v>
      </c>
      <c r="F1104" s="241"/>
    </row>
    <row r="1105" ht="14" customHeight="1" spans="1:6">
      <c r="A1105" s="236">
        <f t="shared" si="26"/>
        <v>7</v>
      </c>
      <c r="B1105" s="237">
        <v>2160699</v>
      </c>
      <c r="C1105" s="237" t="s">
        <v>898</v>
      </c>
      <c r="D1105" s="239">
        <v>80</v>
      </c>
      <c r="E1105" s="240">
        <v>0</v>
      </c>
      <c r="F1105" s="241">
        <f>E1105/D1105-1</f>
        <v>-1</v>
      </c>
    </row>
    <row r="1106" ht="14" customHeight="1" spans="1:6">
      <c r="A1106" s="236">
        <f t="shared" si="26"/>
        <v>5</v>
      </c>
      <c r="B1106" s="237">
        <v>21699</v>
      </c>
      <c r="C1106" s="242" t="s">
        <v>899</v>
      </c>
      <c r="D1106" s="239">
        <f>SUM(D1107:D1108)</f>
        <v>485</v>
      </c>
      <c r="E1106" s="240">
        <v>852.01</v>
      </c>
      <c r="F1106" s="241">
        <f>E1106/D1106-1</f>
        <v>0.756721649484536</v>
      </c>
    </row>
    <row r="1107" ht="14" hidden="1" customHeight="1" spans="1:6">
      <c r="A1107" s="236">
        <f t="shared" si="26"/>
        <v>7</v>
      </c>
      <c r="B1107" s="237">
        <v>2169901</v>
      </c>
      <c r="C1107" s="237" t="s">
        <v>900</v>
      </c>
      <c r="D1107" s="239"/>
      <c r="E1107" s="240">
        <v>0</v>
      </c>
      <c r="F1107" s="241"/>
    </row>
    <row r="1108" ht="14" customHeight="1" spans="1:6">
      <c r="A1108" s="236">
        <f t="shared" si="26"/>
        <v>7</v>
      </c>
      <c r="B1108" s="237">
        <v>2169999</v>
      </c>
      <c r="C1108" s="237" t="s">
        <v>901</v>
      </c>
      <c r="D1108" s="239">
        <v>485</v>
      </c>
      <c r="E1108" s="240">
        <v>852.01</v>
      </c>
      <c r="F1108" s="241">
        <f>E1108/D1108-1</f>
        <v>0.756721649484536</v>
      </c>
    </row>
    <row r="1109" ht="14" customHeight="1" spans="1:6">
      <c r="A1109" s="236">
        <f t="shared" si="26"/>
        <v>3</v>
      </c>
      <c r="B1109" s="237">
        <v>217</v>
      </c>
      <c r="C1109" s="242" t="s">
        <v>902</v>
      </c>
      <c r="D1109" s="239">
        <f>SUM(D1110,D1117,D1127,D1133,D1136)</f>
        <v>215</v>
      </c>
      <c r="E1109" s="240">
        <v>110</v>
      </c>
      <c r="F1109" s="241">
        <f>E1109/D1109-1</f>
        <v>-0.488372093023256</v>
      </c>
    </row>
    <row r="1110" ht="14" hidden="1" customHeight="1" spans="1:6">
      <c r="A1110" s="236">
        <f t="shared" si="26"/>
        <v>5</v>
      </c>
      <c r="B1110" s="237">
        <v>21701</v>
      </c>
      <c r="C1110" s="242" t="s">
        <v>903</v>
      </c>
      <c r="D1110" s="239">
        <f>SUM(D1111:D1116)</f>
        <v>0</v>
      </c>
      <c r="E1110" s="240">
        <v>0</v>
      </c>
      <c r="F1110" s="241"/>
    </row>
    <row r="1111" ht="14" hidden="1" customHeight="1" spans="1:6">
      <c r="A1111" s="236">
        <f t="shared" si="26"/>
        <v>7</v>
      </c>
      <c r="B1111" s="237">
        <v>2170101</v>
      </c>
      <c r="C1111" s="237" t="s">
        <v>82</v>
      </c>
      <c r="D1111" s="239"/>
      <c r="E1111" s="240">
        <v>0</v>
      </c>
      <c r="F1111" s="241"/>
    </row>
    <row r="1112" ht="14" hidden="1" customHeight="1" spans="1:6">
      <c r="A1112" s="236">
        <f t="shared" si="26"/>
        <v>7</v>
      </c>
      <c r="B1112" s="237">
        <v>2170102</v>
      </c>
      <c r="C1112" s="237" t="s">
        <v>83</v>
      </c>
      <c r="D1112" s="239"/>
      <c r="E1112" s="240">
        <v>0</v>
      </c>
      <c r="F1112" s="241"/>
    </row>
    <row r="1113" ht="14" hidden="1" customHeight="1" spans="1:6">
      <c r="A1113" s="236">
        <f t="shared" si="26"/>
        <v>7</v>
      </c>
      <c r="B1113" s="237">
        <v>2170103</v>
      </c>
      <c r="C1113" s="237" t="s">
        <v>84</v>
      </c>
      <c r="D1113" s="239"/>
      <c r="E1113" s="240">
        <v>0</v>
      </c>
      <c r="F1113" s="241"/>
    </row>
    <row r="1114" ht="14" hidden="1" customHeight="1" spans="1:6">
      <c r="A1114" s="236">
        <f t="shared" si="26"/>
        <v>7</v>
      </c>
      <c r="B1114" s="237">
        <v>2170104</v>
      </c>
      <c r="C1114" s="237" t="s">
        <v>904</v>
      </c>
      <c r="D1114" s="239"/>
      <c r="E1114" s="240">
        <v>0</v>
      </c>
      <c r="F1114" s="241"/>
    </row>
    <row r="1115" ht="14" hidden="1" customHeight="1" spans="1:6">
      <c r="A1115" s="236">
        <f t="shared" si="26"/>
        <v>7</v>
      </c>
      <c r="B1115" s="237">
        <v>2170150</v>
      </c>
      <c r="C1115" s="237" t="s">
        <v>91</v>
      </c>
      <c r="D1115" s="239"/>
      <c r="E1115" s="240">
        <v>0</v>
      </c>
      <c r="F1115" s="241"/>
    </row>
    <row r="1116" ht="14" hidden="1" customHeight="1" spans="1:6">
      <c r="A1116" s="236">
        <f t="shared" si="26"/>
        <v>7</v>
      </c>
      <c r="B1116" s="237">
        <v>2170199</v>
      </c>
      <c r="C1116" s="237" t="s">
        <v>905</v>
      </c>
      <c r="D1116" s="239"/>
      <c r="E1116" s="240">
        <v>0</v>
      </c>
      <c r="F1116" s="241"/>
    </row>
    <row r="1117" ht="14" hidden="1" customHeight="1" spans="1:6">
      <c r="A1117" s="236">
        <f t="shared" si="26"/>
        <v>5</v>
      </c>
      <c r="B1117" s="237">
        <v>21702</v>
      </c>
      <c r="C1117" s="242" t="s">
        <v>906</v>
      </c>
      <c r="D1117" s="239">
        <f>SUM(D1118:D1126)</f>
        <v>0</v>
      </c>
      <c r="E1117" s="240">
        <v>0</v>
      </c>
      <c r="F1117" s="241"/>
    </row>
    <row r="1118" ht="14" hidden="1" customHeight="1" spans="1:6">
      <c r="A1118" s="236">
        <f t="shared" si="26"/>
        <v>7</v>
      </c>
      <c r="B1118" s="237">
        <v>2170201</v>
      </c>
      <c r="C1118" s="237" t="s">
        <v>907</v>
      </c>
      <c r="D1118" s="239"/>
      <c r="E1118" s="240">
        <v>0</v>
      </c>
      <c r="F1118" s="241"/>
    </row>
    <row r="1119" ht="14" hidden="1" customHeight="1" spans="1:6">
      <c r="A1119" s="236">
        <f t="shared" si="26"/>
        <v>7</v>
      </c>
      <c r="B1119" s="237">
        <v>2170202</v>
      </c>
      <c r="C1119" s="237" t="s">
        <v>908</v>
      </c>
      <c r="D1119" s="239"/>
      <c r="E1119" s="240">
        <v>0</v>
      </c>
      <c r="F1119" s="241"/>
    </row>
    <row r="1120" ht="14" hidden="1" customHeight="1" spans="1:6">
      <c r="A1120" s="236">
        <f t="shared" si="26"/>
        <v>7</v>
      </c>
      <c r="B1120" s="237">
        <v>2170203</v>
      </c>
      <c r="C1120" s="237" t="s">
        <v>909</v>
      </c>
      <c r="D1120" s="239"/>
      <c r="E1120" s="240">
        <v>0</v>
      </c>
      <c r="F1120" s="241"/>
    </row>
    <row r="1121" ht="14" hidden="1" customHeight="1" spans="1:6">
      <c r="A1121" s="236">
        <f t="shared" si="26"/>
        <v>7</v>
      </c>
      <c r="B1121" s="237">
        <v>2170204</v>
      </c>
      <c r="C1121" s="237" t="s">
        <v>910</v>
      </c>
      <c r="D1121" s="239"/>
      <c r="E1121" s="240">
        <v>0</v>
      </c>
      <c r="F1121" s="241"/>
    </row>
    <row r="1122" ht="14" hidden="1" customHeight="1" spans="1:6">
      <c r="A1122" s="236">
        <f t="shared" si="26"/>
        <v>7</v>
      </c>
      <c r="B1122" s="237">
        <v>2170205</v>
      </c>
      <c r="C1122" s="237" t="s">
        <v>911</v>
      </c>
      <c r="D1122" s="239"/>
      <c r="E1122" s="240">
        <v>0</v>
      </c>
      <c r="F1122" s="241"/>
    </row>
    <row r="1123" ht="14" hidden="1" customHeight="1" spans="1:6">
      <c r="A1123" s="236">
        <f t="shared" si="26"/>
        <v>7</v>
      </c>
      <c r="B1123" s="237">
        <v>2170206</v>
      </c>
      <c r="C1123" s="237" t="s">
        <v>912</v>
      </c>
      <c r="D1123" s="239"/>
      <c r="E1123" s="240">
        <v>0</v>
      </c>
      <c r="F1123" s="241"/>
    </row>
    <row r="1124" ht="14" hidden="1" customHeight="1" spans="1:6">
      <c r="A1124" s="236">
        <f t="shared" si="26"/>
        <v>7</v>
      </c>
      <c r="B1124" s="237">
        <v>2170207</v>
      </c>
      <c r="C1124" s="237" t="s">
        <v>913</v>
      </c>
      <c r="D1124" s="239"/>
      <c r="E1124" s="240">
        <v>0</v>
      </c>
      <c r="F1124" s="241"/>
    </row>
    <row r="1125" ht="14" hidden="1" customHeight="1" spans="1:6">
      <c r="A1125" s="236">
        <f t="shared" si="26"/>
        <v>7</v>
      </c>
      <c r="B1125" s="237">
        <v>2170208</v>
      </c>
      <c r="C1125" s="237" t="s">
        <v>914</v>
      </c>
      <c r="D1125" s="239"/>
      <c r="E1125" s="240">
        <v>0</v>
      </c>
      <c r="F1125" s="241"/>
    </row>
    <row r="1126" ht="14" hidden="1" customHeight="1" spans="1:6">
      <c r="A1126" s="236">
        <f t="shared" si="26"/>
        <v>7</v>
      </c>
      <c r="B1126" s="237">
        <v>2170299</v>
      </c>
      <c r="C1126" s="237" t="s">
        <v>915</v>
      </c>
      <c r="D1126" s="239"/>
      <c r="E1126" s="240">
        <v>0</v>
      </c>
      <c r="F1126" s="241"/>
    </row>
    <row r="1127" ht="14" customHeight="1" spans="1:6">
      <c r="A1127" s="236">
        <f t="shared" si="26"/>
        <v>5</v>
      </c>
      <c r="B1127" s="237">
        <v>21703</v>
      </c>
      <c r="C1127" s="242" t="s">
        <v>916</v>
      </c>
      <c r="D1127" s="239">
        <f>SUM(D1128:D1132)</f>
        <v>15</v>
      </c>
      <c r="E1127" s="240">
        <v>50</v>
      </c>
      <c r="F1127" s="241">
        <f>E1127/D1127-1</f>
        <v>2.33333333333333</v>
      </c>
    </row>
    <row r="1128" ht="14" hidden="1" customHeight="1" spans="1:6">
      <c r="A1128" s="236">
        <f t="shared" si="26"/>
        <v>7</v>
      </c>
      <c r="B1128" s="237">
        <v>2170301</v>
      </c>
      <c r="C1128" s="237" t="s">
        <v>917</v>
      </c>
      <c r="D1128" s="239"/>
      <c r="E1128" s="240">
        <v>0</v>
      </c>
      <c r="F1128" s="241"/>
    </row>
    <row r="1129" ht="14" hidden="1" customHeight="1" spans="1:6">
      <c r="A1129" s="236">
        <f t="shared" si="26"/>
        <v>7</v>
      </c>
      <c r="B1129" s="237">
        <v>2170302</v>
      </c>
      <c r="C1129" s="237" t="s">
        <v>918</v>
      </c>
      <c r="D1129" s="239"/>
      <c r="E1129" s="240">
        <v>0</v>
      </c>
      <c r="F1129" s="241"/>
    </row>
    <row r="1130" ht="14" hidden="1" customHeight="1" spans="1:6">
      <c r="A1130" s="236">
        <f t="shared" si="26"/>
        <v>7</v>
      </c>
      <c r="B1130" s="237">
        <v>2170303</v>
      </c>
      <c r="C1130" s="237" t="s">
        <v>919</v>
      </c>
      <c r="D1130" s="239"/>
      <c r="E1130" s="240">
        <v>0</v>
      </c>
      <c r="F1130" s="241"/>
    </row>
    <row r="1131" ht="14" hidden="1" customHeight="1" spans="1:6">
      <c r="A1131" s="236">
        <f t="shared" si="26"/>
        <v>7</v>
      </c>
      <c r="B1131" s="237">
        <v>2170304</v>
      </c>
      <c r="C1131" s="237" t="s">
        <v>920</v>
      </c>
      <c r="D1131" s="239"/>
      <c r="E1131" s="240">
        <v>0</v>
      </c>
      <c r="F1131" s="241"/>
    </row>
    <row r="1132" ht="14" customHeight="1" spans="1:6">
      <c r="A1132" s="236">
        <f t="shared" si="26"/>
        <v>7</v>
      </c>
      <c r="B1132" s="237">
        <v>2170399</v>
      </c>
      <c r="C1132" s="237" t="s">
        <v>921</v>
      </c>
      <c r="D1132" s="239">
        <v>15</v>
      </c>
      <c r="E1132" s="240">
        <v>50</v>
      </c>
      <c r="F1132" s="241">
        <f>E1132/D1132-1</f>
        <v>2.33333333333333</v>
      </c>
    </row>
    <row r="1133" ht="14" hidden="1" customHeight="1" spans="1:6">
      <c r="A1133" s="236">
        <f t="shared" si="26"/>
        <v>5</v>
      </c>
      <c r="B1133" s="237">
        <v>21704</v>
      </c>
      <c r="C1133" s="242" t="s">
        <v>922</v>
      </c>
      <c r="D1133" s="239">
        <f>SUM(D1134:D1135)</f>
        <v>0</v>
      </c>
      <c r="E1133" s="240">
        <v>0</v>
      </c>
      <c r="F1133" s="241"/>
    </row>
    <row r="1134" ht="14" hidden="1" customHeight="1" spans="1:6">
      <c r="A1134" s="236">
        <f t="shared" si="26"/>
        <v>7</v>
      </c>
      <c r="B1134" s="237">
        <v>2170401</v>
      </c>
      <c r="C1134" s="237" t="s">
        <v>923</v>
      </c>
      <c r="D1134" s="239"/>
      <c r="E1134" s="240">
        <v>0</v>
      </c>
      <c r="F1134" s="241"/>
    </row>
    <row r="1135" ht="14" hidden="1" customHeight="1" spans="1:6">
      <c r="A1135" s="236">
        <f t="shared" si="26"/>
        <v>7</v>
      </c>
      <c r="B1135" s="237">
        <v>2170499</v>
      </c>
      <c r="C1135" s="237" t="s">
        <v>924</v>
      </c>
      <c r="D1135" s="239"/>
      <c r="E1135" s="240">
        <v>0</v>
      </c>
      <c r="F1135" s="241"/>
    </row>
    <row r="1136" ht="14" customHeight="1" spans="1:6">
      <c r="A1136" s="236">
        <f t="shared" si="26"/>
        <v>5</v>
      </c>
      <c r="B1136" s="237">
        <v>21799</v>
      </c>
      <c r="C1136" s="242" t="s">
        <v>925</v>
      </c>
      <c r="D1136" s="239">
        <f>SUM(D1137:D1138)</f>
        <v>200</v>
      </c>
      <c r="E1136" s="240">
        <v>60</v>
      </c>
      <c r="F1136" s="241">
        <f>E1136/D1136-1</f>
        <v>-0.7</v>
      </c>
    </row>
    <row r="1137" ht="14" hidden="1" customHeight="1" spans="1:6">
      <c r="A1137" s="236">
        <f t="shared" si="26"/>
        <v>7</v>
      </c>
      <c r="B1137" s="237">
        <v>2179902</v>
      </c>
      <c r="C1137" s="237" t="s">
        <v>926</v>
      </c>
      <c r="D1137" s="239"/>
      <c r="E1137" s="240">
        <v>0</v>
      </c>
      <c r="F1137" s="241"/>
    </row>
    <row r="1138" ht="14" customHeight="1" spans="1:6">
      <c r="A1138" s="236">
        <f t="shared" si="26"/>
        <v>7</v>
      </c>
      <c r="B1138" s="237">
        <v>2179999</v>
      </c>
      <c r="C1138" s="237" t="s">
        <v>927</v>
      </c>
      <c r="D1138" s="239">
        <v>200</v>
      </c>
      <c r="E1138" s="240">
        <v>60</v>
      </c>
      <c r="F1138" s="241">
        <f>E1138/D1138-1</f>
        <v>-0.7</v>
      </c>
    </row>
    <row r="1139" ht="14" hidden="1" customHeight="1" spans="1:6">
      <c r="A1139" s="236">
        <f t="shared" si="26"/>
        <v>3</v>
      </c>
      <c r="B1139" s="237">
        <v>219</v>
      </c>
      <c r="C1139" s="242" t="s">
        <v>928</v>
      </c>
      <c r="D1139" s="239">
        <f>SUM(D1140:D1148)</f>
        <v>0</v>
      </c>
      <c r="E1139" s="240">
        <v>0</v>
      </c>
      <c r="F1139" s="241"/>
    </row>
    <row r="1140" ht="14" hidden="1" customHeight="1" spans="1:6">
      <c r="A1140" s="236">
        <f t="shared" si="26"/>
        <v>5</v>
      </c>
      <c r="B1140" s="237">
        <v>21901</v>
      </c>
      <c r="C1140" s="242" t="s">
        <v>929</v>
      </c>
      <c r="D1140" s="239"/>
      <c r="E1140" s="240">
        <v>0</v>
      </c>
      <c r="F1140" s="241"/>
    </row>
    <row r="1141" ht="14" hidden="1" customHeight="1" spans="1:6">
      <c r="A1141" s="236">
        <f t="shared" si="26"/>
        <v>5</v>
      </c>
      <c r="B1141" s="237">
        <v>21902</v>
      </c>
      <c r="C1141" s="242" t="s">
        <v>930</v>
      </c>
      <c r="D1141" s="239"/>
      <c r="E1141" s="240">
        <v>0</v>
      </c>
      <c r="F1141" s="241"/>
    </row>
    <row r="1142" ht="14" hidden="1" customHeight="1" spans="1:6">
      <c r="A1142" s="236">
        <f t="shared" si="26"/>
        <v>5</v>
      </c>
      <c r="B1142" s="237">
        <v>21903</v>
      </c>
      <c r="C1142" s="242" t="s">
        <v>931</v>
      </c>
      <c r="D1142" s="239"/>
      <c r="E1142" s="240">
        <v>0</v>
      </c>
      <c r="F1142" s="241"/>
    </row>
    <row r="1143" ht="14" hidden="1" customHeight="1" spans="1:6">
      <c r="A1143" s="236">
        <f t="shared" si="26"/>
        <v>5</v>
      </c>
      <c r="B1143" s="237">
        <v>21904</v>
      </c>
      <c r="C1143" s="242" t="s">
        <v>932</v>
      </c>
      <c r="D1143" s="239"/>
      <c r="E1143" s="240">
        <v>0</v>
      </c>
      <c r="F1143" s="241"/>
    </row>
    <row r="1144" ht="14" hidden="1" customHeight="1" spans="1:6">
      <c r="A1144" s="236">
        <f t="shared" si="26"/>
        <v>5</v>
      </c>
      <c r="B1144" s="237">
        <v>21905</v>
      </c>
      <c r="C1144" s="242" t="s">
        <v>933</v>
      </c>
      <c r="D1144" s="239"/>
      <c r="E1144" s="240">
        <v>0</v>
      </c>
      <c r="F1144" s="241"/>
    </row>
    <row r="1145" ht="14" hidden="1" customHeight="1" spans="1:6">
      <c r="A1145" s="236">
        <f t="shared" si="26"/>
        <v>5</v>
      </c>
      <c r="B1145" s="237">
        <v>21906</v>
      </c>
      <c r="C1145" s="242" t="s">
        <v>714</v>
      </c>
      <c r="D1145" s="239"/>
      <c r="E1145" s="240">
        <v>0</v>
      </c>
      <c r="F1145" s="241"/>
    </row>
    <row r="1146" ht="14" hidden="1" customHeight="1" spans="1:6">
      <c r="A1146" s="236">
        <f t="shared" si="26"/>
        <v>5</v>
      </c>
      <c r="B1146" s="237">
        <v>21907</v>
      </c>
      <c r="C1146" s="242" t="s">
        <v>934</v>
      </c>
      <c r="D1146" s="239"/>
      <c r="E1146" s="240">
        <v>0</v>
      </c>
      <c r="F1146" s="241"/>
    </row>
    <row r="1147" ht="14" hidden="1" customHeight="1" spans="1:6">
      <c r="A1147" s="236">
        <f t="shared" si="26"/>
        <v>5</v>
      </c>
      <c r="B1147" s="237">
        <v>21908</v>
      </c>
      <c r="C1147" s="242" t="s">
        <v>935</v>
      </c>
      <c r="D1147" s="239"/>
      <c r="E1147" s="240">
        <v>0</v>
      </c>
      <c r="F1147" s="241"/>
    </row>
    <row r="1148" ht="14" hidden="1" customHeight="1" spans="1:6">
      <c r="A1148" s="236">
        <f t="shared" si="26"/>
        <v>5</v>
      </c>
      <c r="B1148" s="237">
        <v>21999</v>
      </c>
      <c r="C1148" s="242" t="s">
        <v>936</v>
      </c>
      <c r="D1148" s="239"/>
      <c r="E1148" s="240">
        <v>0</v>
      </c>
      <c r="F1148" s="241"/>
    </row>
    <row r="1149" ht="14" customHeight="1" spans="1:6">
      <c r="A1149" s="236">
        <f t="shared" si="26"/>
        <v>3</v>
      </c>
      <c r="B1149" s="237">
        <v>220</v>
      </c>
      <c r="C1149" s="242" t="s">
        <v>937</v>
      </c>
      <c r="D1149" s="239">
        <f>SUM(D1150,D1177,D1192)</f>
        <v>6613</v>
      </c>
      <c r="E1149" s="240">
        <v>7211.23</v>
      </c>
      <c r="F1149" s="241">
        <f>E1149/D1149-1</f>
        <v>0.0904627249357326</v>
      </c>
    </row>
    <row r="1150" ht="14" customHeight="1" spans="1:6">
      <c r="A1150" s="236">
        <f t="shared" si="26"/>
        <v>5</v>
      </c>
      <c r="B1150" s="237">
        <v>22001</v>
      </c>
      <c r="C1150" s="242" t="s">
        <v>938</v>
      </c>
      <c r="D1150" s="239">
        <f>SUM(D1151:D1176)</f>
        <v>6465</v>
      </c>
      <c r="E1150" s="240">
        <v>7124.04</v>
      </c>
      <c r="F1150" s="241">
        <f>E1150/D1150-1</f>
        <v>0.101939675174014</v>
      </c>
    </row>
    <row r="1151" ht="14" customHeight="1" spans="1:6">
      <c r="A1151" s="236">
        <f t="shared" si="26"/>
        <v>7</v>
      </c>
      <c r="B1151" s="237">
        <v>2200101</v>
      </c>
      <c r="C1151" s="237" t="s">
        <v>82</v>
      </c>
      <c r="D1151" s="239">
        <v>5435</v>
      </c>
      <c r="E1151" s="240">
        <v>5812.04</v>
      </c>
      <c r="F1151" s="241">
        <f>E1151/D1151-1</f>
        <v>0.0693725850965961</v>
      </c>
    </row>
    <row r="1152" ht="14" customHeight="1" spans="1:6">
      <c r="A1152" s="236">
        <f t="shared" si="26"/>
        <v>7</v>
      </c>
      <c r="B1152" s="237">
        <v>2200102</v>
      </c>
      <c r="C1152" s="237" t="s">
        <v>83</v>
      </c>
      <c r="D1152" s="239">
        <v>268</v>
      </c>
      <c r="E1152" s="240">
        <v>1072</v>
      </c>
      <c r="F1152" s="241">
        <f>E1152/D1152-1</f>
        <v>3</v>
      </c>
    </row>
    <row r="1153" ht="14" hidden="1" customHeight="1" spans="1:6">
      <c r="A1153" s="236">
        <f t="shared" si="26"/>
        <v>7</v>
      </c>
      <c r="B1153" s="237">
        <v>2200103</v>
      </c>
      <c r="C1153" s="237" t="s">
        <v>84</v>
      </c>
      <c r="D1153" s="239"/>
      <c r="E1153" s="240">
        <v>0</v>
      </c>
      <c r="F1153" s="241"/>
    </row>
    <row r="1154" ht="14" hidden="1" customHeight="1" spans="1:6">
      <c r="A1154" s="236">
        <f t="shared" si="26"/>
        <v>7</v>
      </c>
      <c r="B1154" s="237">
        <v>2200104</v>
      </c>
      <c r="C1154" s="237" t="s">
        <v>939</v>
      </c>
      <c r="D1154" s="239"/>
      <c r="E1154" s="240">
        <v>0</v>
      </c>
      <c r="F1154" s="241"/>
    </row>
    <row r="1155" ht="14" customHeight="1" spans="1:6">
      <c r="A1155" s="236">
        <f t="shared" si="26"/>
        <v>7</v>
      </c>
      <c r="B1155" s="237">
        <v>2200106</v>
      </c>
      <c r="C1155" s="237" t="s">
        <v>940</v>
      </c>
      <c r="D1155" s="239">
        <v>760</v>
      </c>
      <c r="E1155" s="240">
        <v>0</v>
      </c>
      <c r="F1155" s="241">
        <f>E1155/D1155-1</f>
        <v>-1</v>
      </c>
    </row>
    <row r="1156" ht="14" hidden="1" customHeight="1" spans="1:6">
      <c r="A1156" s="236">
        <f t="shared" si="26"/>
        <v>7</v>
      </c>
      <c r="B1156" s="237">
        <v>2200107</v>
      </c>
      <c r="C1156" s="237" t="s">
        <v>941</v>
      </c>
      <c r="D1156" s="239"/>
      <c r="E1156" s="240">
        <v>0</v>
      </c>
      <c r="F1156" s="241"/>
    </row>
    <row r="1157" ht="14" hidden="1" customHeight="1" spans="1:6">
      <c r="A1157" s="236">
        <f t="shared" si="26"/>
        <v>7</v>
      </c>
      <c r="B1157" s="237">
        <v>2200108</v>
      </c>
      <c r="C1157" s="237" t="s">
        <v>942</v>
      </c>
      <c r="D1157" s="239"/>
      <c r="E1157" s="240">
        <v>0</v>
      </c>
      <c r="F1157" s="241"/>
    </row>
    <row r="1158" ht="14" hidden="1" customHeight="1" spans="1:6">
      <c r="A1158" s="236">
        <f t="shared" si="26"/>
        <v>7</v>
      </c>
      <c r="B1158" s="237">
        <v>2200109</v>
      </c>
      <c r="C1158" s="237" t="s">
        <v>943</v>
      </c>
      <c r="D1158" s="239"/>
      <c r="E1158" s="240">
        <v>0</v>
      </c>
      <c r="F1158" s="241"/>
    </row>
    <row r="1159" ht="14" hidden="1" customHeight="1" spans="1:6">
      <c r="A1159" s="236">
        <f t="shared" ref="A1159:A1222" si="27">LEN(B1159)</f>
        <v>7</v>
      </c>
      <c r="B1159" s="237">
        <v>2200112</v>
      </c>
      <c r="C1159" s="237" t="s">
        <v>944</v>
      </c>
      <c r="D1159" s="239"/>
      <c r="E1159" s="240">
        <v>0</v>
      </c>
      <c r="F1159" s="241"/>
    </row>
    <row r="1160" ht="14" hidden="1" customHeight="1" spans="1:6">
      <c r="A1160" s="236">
        <f t="shared" si="27"/>
        <v>7</v>
      </c>
      <c r="B1160" s="237">
        <v>2200113</v>
      </c>
      <c r="C1160" s="237" t="s">
        <v>945</v>
      </c>
      <c r="D1160" s="239"/>
      <c r="E1160" s="240">
        <v>0</v>
      </c>
      <c r="F1160" s="241"/>
    </row>
    <row r="1161" ht="14" customHeight="1" spans="1:6">
      <c r="A1161" s="236">
        <f t="shared" si="27"/>
        <v>7</v>
      </c>
      <c r="B1161" s="237">
        <v>2200114</v>
      </c>
      <c r="C1161" s="237" t="s">
        <v>946</v>
      </c>
      <c r="D1161" s="239"/>
      <c r="E1161" s="240">
        <v>240</v>
      </c>
      <c r="F1161" s="241">
        <v>1</v>
      </c>
    </row>
    <row r="1162" ht="14" hidden="1" customHeight="1" spans="1:6">
      <c r="A1162" s="236">
        <f t="shared" si="27"/>
        <v>7</v>
      </c>
      <c r="B1162" s="237">
        <v>2200115</v>
      </c>
      <c r="C1162" s="237" t="s">
        <v>947</v>
      </c>
      <c r="D1162" s="239"/>
      <c r="E1162" s="240">
        <v>0</v>
      </c>
      <c r="F1162" s="241"/>
    </row>
    <row r="1163" ht="14" hidden="1" customHeight="1" spans="1:6">
      <c r="A1163" s="236">
        <f t="shared" si="27"/>
        <v>7</v>
      </c>
      <c r="B1163" s="237">
        <v>2200116</v>
      </c>
      <c r="C1163" s="237" t="s">
        <v>948</v>
      </c>
      <c r="D1163" s="239"/>
      <c r="E1163" s="240">
        <v>0</v>
      </c>
      <c r="F1163" s="241"/>
    </row>
    <row r="1164" ht="14" hidden="1" customHeight="1" spans="1:6">
      <c r="A1164" s="236">
        <f t="shared" si="27"/>
        <v>7</v>
      </c>
      <c r="B1164" s="237">
        <v>2200119</v>
      </c>
      <c r="C1164" s="237" t="s">
        <v>949</v>
      </c>
      <c r="D1164" s="239"/>
      <c r="E1164" s="240">
        <v>0</v>
      </c>
      <c r="F1164" s="241"/>
    </row>
    <row r="1165" ht="14" hidden="1" customHeight="1" spans="1:6">
      <c r="A1165" s="236">
        <f t="shared" si="27"/>
        <v>7</v>
      </c>
      <c r="B1165" s="237">
        <v>2200120</v>
      </c>
      <c r="C1165" s="237" t="s">
        <v>950</v>
      </c>
      <c r="D1165" s="239"/>
      <c r="E1165" s="240">
        <v>0</v>
      </c>
      <c r="F1165" s="241"/>
    </row>
    <row r="1166" ht="14" hidden="1" customHeight="1" spans="1:6">
      <c r="A1166" s="236">
        <f t="shared" si="27"/>
        <v>7</v>
      </c>
      <c r="B1166" s="237">
        <v>2200121</v>
      </c>
      <c r="C1166" s="237" t="s">
        <v>951</v>
      </c>
      <c r="D1166" s="239"/>
      <c r="E1166" s="240">
        <v>0</v>
      </c>
      <c r="F1166" s="241"/>
    </row>
    <row r="1167" ht="14" hidden="1" customHeight="1" spans="1:6">
      <c r="A1167" s="236">
        <f t="shared" si="27"/>
        <v>7</v>
      </c>
      <c r="B1167" s="237">
        <v>2200122</v>
      </c>
      <c r="C1167" s="237" t="s">
        <v>952</v>
      </c>
      <c r="D1167" s="239"/>
      <c r="E1167" s="240">
        <v>0</v>
      </c>
      <c r="F1167" s="241"/>
    </row>
    <row r="1168" ht="14" hidden="1" customHeight="1" spans="1:6">
      <c r="A1168" s="236">
        <f t="shared" si="27"/>
        <v>7</v>
      </c>
      <c r="B1168" s="237">
        <v>2200123</v>
      </c>
      <c r="C1168" s="237" t="s">
        <v>953</v>
      </c>
      <c r="D1168" s="239"/>
      <c r="E1168" s="240">
        <v>0</v>
      </c>
      <c r="F1168" s="241"/>
    </row>
    <row r="1169" ht="14" hidden="1" customHeight="1" spans="1:6">
      <c r="A1169" s="236">
        <f t="shared" si="27"/>
        <v>7</v>
      </c>
      <c r="B1169" s="237">
        <v>2200124</v>
      </c>
      <c r="C1169" s="237" t="s">
        <v>954</v>
      </c>
      <c r="D1169" s="239"/>
      <c r="E1169" s="240">
        <v>0</v>
      </c>
      <c r="F1169" s="241"/>
    </row>
    <row r="1170" ht="14" hidden="1" customHeight="1" spans="1:6">
      <c r="A1170" s="236">
        <f t="shared" si="27"/>
        <v>7</v>
      </c>
      <c r="B1170" s="237">
        <v>2200125</v>
      </c>
      <c r="C1170" s="237" t="s">
        <v>955</v>
      </c>
      <c r="D1170" s="239"/>
      <c r="E1170" s="240">
        <v>0</v>
      </c>
      <c r="F1170" s="241"/>
    </row>
    <row r="1171" ht="14" hidden="1" customHeight="1" spans="1:6">
      <c r="A1171" s="236">
        <f t="shared" si="27"/>
        <v>7</v>
      </c>
      <c r="B1171" s="237">
        <v>2200126</v>
      </c>
      <c r="C1171" s="237" t="s">
        <v>956</v>
      </c>
      <c r="D1171" s="239"/>
      <c r="E1171" s="240">
        <v>0</v>
      </c>
      <c r="F1171" s="241"/>
    </row>
    <row r="1172" ht="14" hidden="1" customHeight="1" spans="1:6">
      <c r="A1172" s="236">
        <f t="shared" si="27"/>
        <v>7</v>
      </c>
      <c r="B1172" s="237">
        <v>2200127</v>
      </c>
      <c r="C1172" s="237" t="s">
        <v>957</v>
      </c>
      <c r="D1172" s="239"/>
      <c r="E1172" s="240">
        <v>0</v>
      </c>
      <c r="F1172" s="241"/>
    </row>
    <row r="1173" ht="14" hidden="1" customHeight="1" spans="1:6">
      <c r="A1173" s="236">
        <f t="shared" si="27"/>
        <v>7</v>
      </c>
      <c r="B1173" s="237">
        <v>2200128</v>
      </c>
      <c r="C1173" s="237" t="s">
        <v>958</v>
      </c>
      <c r="D1173" s="239"/>
      <c r="E1173" s="240">
        <v>0</v>
      </c>
      <c r="F1173" s="241"/>
    </row>
    <row r="1174" ht="14" hidden="1" customHeight="1" spans="1:6">
      <c r="A1174" s="236">
        <f t="shared" si="27"/>
        <v>7</v>
      </c>
      <c r="B1174" s="237">
        <v>2200129</v>
      </c>
      <c r="C1174" s="237" t="s">
        <v>959</v>
      </c>
      <c r="D1174" s="239"/>
      <c r="E1174" s="240">
        <v>0</v>
      </c>
      <c r="F1174" s="241"/>
    </row>
    <row r="1175" ht="14" hidden="1" customHeight="1" spans="1:6">
      <c r="A1175" s="236">
        <f t="shared" si="27"/>
        <v>7</v>
      </c>
      <c r="B1175" s="237">
        <v>2200150</v>
      </c>
      <c r="C1175" s="237" t="s">
        <v>91</v>
      </c>
      <c r="D1175" s="239"/>
      <c r="E1175" s="240">
        <v>0</v>
      </c>
      <c r="F1175" s="241"/>
    </row>
    <row r="1176" ht="14" customHeight="1" spans="1:6">
      <c r="A1176" s="236">
        <f t="shared" si="27"/>
        <v>7</v>
      </c>
      <c r="B1176" s="237">
        <v>2200199</v>
      </c>
      <c r="C1176" s="237" t="s">
        <v>960</v>
      </c>
      <c r="D1176" s="239">
        <v>2</v>
      </c>
      <c r="E1176" s="240">
        <v>0</v>
      </c>
      <c r="F1176" s="241">
        <f>E1176/D1176-1</f>
        <v>-1</v>
      </c>
    </row>
    <row r="1177" ht="14" customHeight="1" spans="1:6">
      <c r="A1177" s="236">
        <f t="shared" si="27"/>
        <v>5</v>
      </c>
      <c r="B1177" s="237">
        <v>22005</v>
      </c>
      <c r="C1177" s="242" t="s">
        <v>961</v>
      </c>
      <c r="D1177" s="239">
        <f>SUM(D1178:D1191)</f>
        <v>148</v>
      </c>
      <c r="E1177" s="240">
        <v>87.19</v>
      </c>
      <c r="F1177" s="241">
        <f>E1177/D1177-1</f>
        <v>-0.410878378378378</v>
      </c>
    </row>
    <row r="1178" ht="14" customHeight="1" spans="1:6">
      <c r="A1178" s="236">
        <f t="shared" si="27"/>
        <v>7</v>
      </c>
      <c r="B1178" s="237">
        <v>2200501</v>
      </c>
      <c r="C1178" s="237" t="s">
        <v>82</v>
      </c>
      <c r="D1178" s="239">
        <v>88</v>
      </c>
      <c r="E1178" s="240">
        <v>49.49</v>
      </c>
      <c r="F1178" s="241">
        <f>E1178/D1178-1</f>
        <v>-0.437613636363636</v>
      </c>
    </row>
    <row r="1179" ht="14" customHeight="1" spans="1:6">
      <c r="A1179" s="236">
        <f t="shared" si="27"/>
        <v>7</v>
      </c>
      <c r="B1179" s="237">
        <v>2200502</v>
      </c>
      <c r="C1179" s="237" t="s">
        <v>83</v>
      </c>
      <c r="D1179" s="239">
        <v>44</v>
      </c>
      <c r="E1179" s="240">
        <v>0</v>
      </c>
      <c r="F1179" s="241">
        <f>E1179/D1179-1</f>
        <v>-1</v>
      </c>
    </row>
    <row r="1180" ht="14" hidden="1" customHeight="1" spans="1:6">
      <c r="A1180" s="236">
        <f t="shared" si="27"/>
        <v>7</v>
      </c>
      <c r="B1180" s="237">
        <v>2200503</v>
      </c>
      <c r="C1180" s="237" t="s">
        <v>84</v>
      </c>
      <c r="D1180" s="239"/>
      <c r="E1180" s="240">
        <v>0</v>
      </c>
      <c r="F1180" s="241"/>
    </row>
    <row r="1181" ht="14" customHeight="1" spans="1:6">
      <c r="A1181" s="236">
        <f t="shared" si="27"/>
        <v>7</v>
      </c>
      <c r="B1181" s="237">
        <v>2200504</v>
      </c>
      <c r="C1181" s="237" t="s">
        <v>962</v>
      </c>
      <c r="D1181" s="239"/>
      <c r="E1181" s="240">
        <v>37.7</v>
      </c>
      <c r="F1181" s="241">
        <v>1</v>
      </c>
    </row>
    <row r="1182" ht="14" hidden="1" customHeight="1" spans="1:6">
      <c r="A1182" s="236">
        <f t="shared" si="27"/>
        <v>7</v>
      </c>
      <c r="B1182" s="237">
        <v>2200506</v>
      </c>
      <c r="C1182" s="237" t="s">
        <v>963</v>
      </c>
      <c r="D1182" s="239"/>
      <c r="E1182" s="240">
        <v>0</v>
      </c>
      <c r="F1182" s="241"/>
    </row>
    <row r="1183" ht="14" hidden="1" customHeight="1" spans="1:6">
      <c r="A1183" s="236">
        <f t="shared" si="27"/>
        <v>7</v>
      </c>
      <c r="B1183" s="237">
        <v>2200507</v>
      </c>
      <c r="C1183" s="237" t="s">
        <v>964</v>
      </c>
      <c r="D1183" s="239"/>
      <c r="E1183" s="240">
        <v>0</v>
      </c>
      <c r="F1183" s="241"/>
    </row>
    <row r="1184" ht="14" hidden="1" customHeight="1" spans="1:6">
      <c r="A1184" s="236">
        <f t="shared" si="27"/>
        <v>7</v>
      </c>
      <c r="B1184" s="237">
        <v>2200508</v>
      </c>
      <c r="C1184" s="237" t="s">
        <v>965</v>
      </c>
      <c r="D1184" s="239"/>
      <c r="E1184" s="240">
        <v>0</v>
      </c>
      <c r="F1184" s="241"/>
    </row>
    <row r="1185" ht="14" customHeight="1" spans="1:6">
      <c r="A1185" s="236">
        <f t="shared" si="27"/>
        <v>7</v>
      </c>
      <c r="B1185" s="237">
        <v>2200509</v>
      </c>
      <c r="C1185" s="237" t="s">
        <v>966</v>
      </c>
      <c r="D1185" s="239">
        <v>16</v>
      </c>
      <c r="E1185" s="240">
        <v>0</v>
      </c>
      <c r="F1185" s="241">
        <f>E1185/D1185-1</f>
        <v>-1</v>
      </c>
    </row>
    <row r="1186" ht="14" hidden="1" customHeight="1" spans="1:6">
      <c r="A1186" s="236">
        <f t="shared" si="27"/>
        <v>7</v>
      </c>
      <c r="B1186" s="237">
        <v>2200510</v>
      </c>
      <c r="C1186" s="237" t="s">
        <v>967</v>
      </c>
      <c r="D1186" s="239"/>
      <c r="E1186" s="240">
        <v>0</v>
      </c>
      <c r="F1186" s="241"/>
    </row>
    <row r="1187" ht="14" hidden="1" customHeight="1" spans="1:6">
      <c r="A1187" s="236">
        <f t="shared" si="27"/>
        <v>7</v>
      </c>
      <c r="B1187" s="237">
        <v>2200511</v>
      </c>
      <c r="C1187" s="237" t="s">
        <v>968</v>
      </c>
      <c r="D1187" s="239"/>
      <c r="E1187" s="240">
        <v>0</v>
      </c>
      <c r="F1187" s="241"/>
    </row>
    <row r="1188" ht="14" hidden="1" customHeight="1" spans="1:6">
      <c r="A1188" s="236">
        <f t="shared" si="27"/>
        <v>7</v>
      </c>
      <c r="B1188" s="237">
        <v>2200512</v>
      </c>
      <c r="C1188" s="237" t="s">
        <v>969</v>
      </c>
      <c r="D1188" s="239"/>
      <c r="E1188" s="240">
        <v>0</v>
      </c>
      <c r="F1188" s="241"/>
    </row>
    <row r="1189" ht="14" hidden="1" customHeight="1" spans="1:6">
      <c r="A1189" s="236">
        <f t="shared" si="27"/>
        <v>7</v>
      </c>
      <c r="B1189" s="237">
        <v>2200513</v>
      </c>
      <c r="C1189" s="237" t="s">
        <v>970</v>
      </c>
      <c r="D1189" s="239"/>
      <c r="E1189" s="240">
        <v>0</v>
      </c>
      <c r="F1189" s="241"/>
    </row>
    <row r="1190" ht="14" hidden="1" customHeight="1" spans="1:6">
      <c r="A1190" s="236">
        <f t="shared" si="27"/>
        <v>7</v>
      </c>
      <c r="B1190" s="237">
        <v>2200514</v>
      </c>
      <c r="C1190" s="237" t="s">
        <v>971</v>
      </c>
      <c r="D1190" s="239"/>
      <c r="E1190" s="240">
        <v>0</v>
      </c>
      <c r="F1190" s="241"/>
    </row>
    <row r="1191" ht="14" hidden="1" customHeight="1" spans="1:6">
      <c r="A1191" s="236">
        <f t="shared" si="27"/>
        <v>7</v>
      </c>
      <c r="B1191" s="237">
        <v>2200599</v>
      </c>
      <c r="C1191" s="237" t="s">
        <v>972</v>
      </c>
      <c r="D1191" s="239"/>
      <c r="E1191" s="240">
        <v>0</v>
      </c>
      <c r="F1191" s="241"/>
    </row>
    <row r="1192" ht="14" hidden="1" customHeight="1" spans="1:6">
      <c r="A1192" s="236">
        <f t="shared" si="27"/>
        <v>5</v>
      </c>
      <c r="B1192" s="237">
        <v>22099</v>
      </c>
      <c r="C1192" s="242" t="s">
        <v>973</v>
      </c>
      <c r="D1192" s="239">
        <f>D1193</f>
        <v>0</v>
      </c>
      <c r="E1192" s="240">
        <v>0</v>
      </c>
      <c r="F1192" s="241"/>
    </row>
    <row r="1193" ht="14" hidden="1" customHeight="1" spans="1:6">
      <c r="A1193" s="236">
        <f t="shared" si="27"/>
        <v>7</v>
      </c>
      <c r="B1193" s="237">
        <v>2209999</v>
      </c>
      <c r="C1193" s="237" t="s">
        <v>974</v>
      </c>
      <c r="D1193" s="239"/>
      <c r="E1193" s="240">
        <v>0</v>
      </c>
      <c r="F1193" s="241"/>
    </row>
    <row r="1194" ht="14" customHeight="1" spans="1:6">
      <c r="A1194" s="236">
        <f t="shared" si="27"/>
        <v>3</v>
      </c>
      <c r="B1194" s="237">
        <v>221</v>
      </c>
      <c r="C1194" s="242" t="s">
        <v>975</v>
      </c>
      <c r="D1194" s="239">
        <f>SUM(D1195,D1207,D1211)</f>
        <v>22568</v>
      </c>
      <c r="E1194" s="240">
        <v>7842.32</v>
      </c>
      <c r="F1194" s="241">
        <f>E1194/D1194-1</f>
        <v>-0.652502658631691</v>
      </c>
    </row>
    <row r="1195" ht="14" customHeight="1" spans="1:6">
      <c r="A1195" s="236">
        <f t="shared" si="27"/>
        <v>5</v>
      </c>
      <c r="B1195" s="237">
        <v>22101</v>
      </c>
      <c r="C1195" s="242" t="s">
        <v>976</v>
      </c>
      <c r="D1195" s="239">
        <f>SUM(D1196:D1206)</f>
        <v>2254</v>
      </c>
      <c r="E1195" s="240">
        <v>6378.1</v>
      </c>
      <c r="F1195" s="241">
        <f>E1195/D1195-1</f>
        <v>1.82968056787933</v>
      </c>
    </row>
    <row r="1196" ht="14" hidden="1" customHeight="1" spans="1:6">
      <c r="A1196" s="236">
        <f t="shared" si="27"/>
        <v>7</v>
      </c>
      <c r="B1196" s="237">
        <v>2210101</v>
      </c>
      <c r="C1196" s="237" t="s">
        <v>977</v>
      </c>
      <c r="D1196" s="239"/>
      <c r="E1196" s="240">
        <v>0</v>
      </c>
      <c r="F1196" s="241"/>
    </row>
    <row r="1197" ht="14" hidden="1" customHeight="1" spans="1:6">
      <c r="A1197" s="236">
        <f t="shared" si="27"/>
        <v>7</v>
      </c>
      <c r="B1197" s="237">
        <v>2210102</v>
      </c>
      <c r="C1197" s="237" t="s">
        <v>978</v>
      </c>
      <c r="D1197" s="239"/>
      <c r="E1197" s="240">
        <v>0</v>
      </c>
      <c r="F1197" s="241"/>
    </row>
    <row r="1198" ht="14" customHeight="1" spans="1:6">
      <c r="A1198" s="236">
        <f t="shared" si="27"/>
        <v>7</v>
      </c>
      <c r="B1198" s="237">
        <v>2210103</v>
      </c>
      <c r="C1198" s="237" t="s">
        <v>979</v>
      </c>
      <c r="D1198" s="239"/>
      <c r="E1198" s="240">
        <v>36</v>
      </c>
      <c r="F1198" s="241">
        <v>1</v>
      </c>
    </row>
    <row r="1199" ht="14" hidden="1" customHeight="1" spans="1:6">
      <c r="A1199" s="236">
        <f t="shared" si="27"/>
        <v>7</v>
      </c>
      <c r="B1199" s="237">
        <v>2210104</v>
      </c>
      <c r="C1199" s="237" t="s">
        <v>980</v>
      </c>
      <c r="D1199" s="239"/>
      <c r="E1199" s="240">
        <v>0</v>
      </c>
      <c r="F1199" s="241"/>
    </row>
    <row r="1200" ht="14" customHeight="1" spans="1:6">
      <c r="A1200" s="236">
        <f t="shared" si="27"/>
        <v>7</v>
      </c>
      <c r="B1200" s="237">
        <v>2210105</v>
      </c>
      <c r="C1200" s="237" t="s">
        <v>981</v>
      </c>
      <c r="D1200" s="239">
        <v>432</v>
      </c>
      <c r="E1200" s="240">
        <v>0</v>
      </c>
      <c r="F1200" s="241">
        <f>E1200/D1200-1</f>
        <v>-1</v>
      </c>
    </row>
    <row r="1201" ht="14" customHeight="1" spans="1:6">
      <c r="A1201" s="236">
        <f t="shared" si="27"/>
        <v>7</v>
      </c>
      <c r="B1201" s="237">
        <v>2210106</v>
      </c>
      <c r="C1201" s="237" t="s">
        <v>982</v>
      </c>
      <c r="D1201" s="239">
        <v>346</v>
      </c>
      <c r="E1201" s="240">
        <v>0</v>
      </c>
      <c r="F1201" s="241">
        <f>E1201/D1201-1</f>
        <v>-1</v>
      </c>
    </row>
    <row r="1202" ht="14" hidden="1" customHeight="1" spans="1:6">
      <c r="A1202" s="236">
        <f t="shared" si="27"/>
        <v>7</v>
      </c>
      <c r="B1202" s="237">
        <v>2210107</v>
      </c>
      <c r="C1202" s="237" t="s">
        <v>983</v>
      </c>
      <c r="D1202" s="239"/>
      <c r="E1202" s="240">
        <v>0</v>
      </c>
      <c r="F1202" s="241"/>
    </row>
    <row r="1203" ht="14" customHeight="1" spans="1:6">
      <c r="A1203" s="236">
        <f t="shared" si="27"/>
        <v>7</v>
      </c>
      <c r="B1203" s="237">
        <v>2210108</v>
      </c>
      <c r="C1203" s="237" t="s">
        <v>984</v>
      </c>
      <c r="D1203" s="239">
        <v>1391</v>
      </c>
      <c r="E1203" s="240">
        <v>1046</v>
      </c>
      <c r="F1203" s="241">
        <f>E1203/D1203-1</f>
        <v>-0.248023005032351</v>
      </c>
    </row>
    <row r="1204" ht="14" hidden="1" customHeight="1" spans="1:6">
      <c r="A1204" s="236">
        <f t="shared" si="27"/>
        <v>7</v>
      </c>
      <c r="B1204" s="237">
        <v>2210109</v>
      </c>
      <c r="C1204" s="237" t="s">
        <v>985</v>
      </c>
      <c r="D1204" s="239"/>
      <c r="E1204" s="240">
        <v>0</v>
      </c>
      <c r="F1204" s="241"/>
    </row>
    <row r="1205" ht="14" customHeight="1" spans="1:6">
      <c r="A1205" s="236">
        <f t="shared" si="27"/>
        <v>7</v>
      </c>
      <c r="B1205" s="237">
        <v>2210110</v>
      </c>
      <c r="C1205" s="237" t="s">
        <v>986</v>
      </c>
      <c r="D1205" s="239">
        <v>48</v>
      </c>
      <c r="E1205" s="240">
        <v>0</v>
      </c>
      <c r="F1205" s="241">
        <f>E1205/D1205-1</f>
        <v>-1</v>
      </c>
    </row>
    <row r="1206" ht="14" customHeight="1" spans="1:6">
      <c r="A1206" s="236">
        <f t="shared" si="27"/>
        <v>7</v>
      </c>
      <c r="B1206" s="237">
        <v>2210199</v>
      </c>
      <c r="C1206" s="237" t="s">
        <v>987</v>
      </c>
      <c r="D1206" s="239">
        <v>37</v>
      </c>
      <c r="E1206" s="240">
        <v>5296.1</v>
      </c>
      <c r="F1206" s="241">
        <f>E1206/D1206-1</f>
        <v>142.137837837838</v>
      </c>
    </row>
    <row r="1207" ht="14" customHeight="1" spans="1:6">
      <c r="A1207" s="236">
        <f t="shared" si="27"/>
        <v>5</v>
      </c>
      <c r="B1207" s="237">
        <v>22102</v>
      </c>
      <c r="C1207" s="242" t="s">
        <v>988</v>
      </c>
      <c r="D1207" s="239">
        <f>SUM(D1208:D1210)</f>
        <v>16131</v>
      </c>
      <c r="E1207" s="240">
        <v>0</v>
      </c>
      <c r="F1207" s="241">
        <f>E1207/D1207-1</f>
        <v>-1</v>
      </c>
    </row>
    <row r="1208" ht="14" customHeight="1" spans="1:6">
      <c r="A1208" s="236">
        <f t="shared" si="27"/>
        <v>7</v>
      </c>
      <c r="B1208" s="237">
        <v>2210201</v>
      </c>
      <c r="C1208" s="237" t="s">
        <v>989</v>
      </c>
      <c r="D1208" s="239">
        <v>16131</v>
      </c>
      <c r="E1208" s="240">
        <v>0</v>
      </c>
      <c r="F1208" s="241">
        <f>E1208/D1208-1</f>
        <v>-1</v>
      </c>
    </row>
    <row r="1209" ht="14" hidden="1" customHeight="1" spans="1:6">
      <c r="A1209" s="236">
        <f t="shared" si="27"/>
        <v>7</v>
      </c>
      <c r="B1209" s="237">
        <v>2210202</v>
      </c>
      <c r="C1209" s="237" t="s">
        <v>990</v>
      </c>
      <c r="D1209" s="239"/>
      <c r="E1209" s="240">
        <v>0</v>
      </c>
      <c r="F1209" s="241"/>
    </row>
    <row r="1210" ht="14" hidden="1" customHeight="1" spans="1:6">
      <c r="A1210" s="236">
        <f t="shared" si="27"/>
        <v>7</v>
      </c>
      <c r="B1210" s="237">
        <v>2210203</v>
      </c>
      <c r="C1210" s="237" t="s">
        <v>991</v>
      </c>
      <c r="D1210" s="239"/>
      <c r="E1210" s="240">
        <v>0</v>
      </c>
      <c r="F1210" s="241"/>
    </row>
    <row r="1211" ht="14" customHeight="1" spans="1:6">
      <c r="A1211" s="236">
        <f t="shared" si="27"/>
        <v>5</v>
      </c>
      <c r="B1211" s="237">
        <v>22103</v>
      </c>
      <c r="C1211" s="242" t="s">
        <v>992</v>
      </c>
      <c r="D1211" s="239">
        <f>SUM(D1212:D1214)</f>
        <v>4183</v>
      </c>
      <c r="E1211" s="240">
        <v>1464.22</v>
      </c>
      <c r="F1211" s="241">
        <f>E1211/D1211-1</f>
        <v>-0.649959359311499</v>
      </c>
    </row>
    <row r="1212" ht="14" hidden="1" customHeight="1" spans="1:6">
      <c r="A1212" s="236">
        <f t="shared" si="27"/>
        <v>7</v>
      </c>
      <c r="B1212" s="237">
        <v>2210301</v>
      </c>
      <c r="C1212" s="237" t="s">
        <v>993</v>
      </c>
      <c r="D1212" s="239"/>
      <c r="E1212" s="240">
        <v>0</v>
      </c>
      <c r="F1212" s="241"/>
    </row>
    <row r="1213" ht="14" hidden="1" customHeight="1" spans="1:6">
      <c r="A1213" s="236">
        <f t="shared" si="27"/>
        <v>7</v>
      </c>
      <c r="B1213" s="237">
        <v>2210302</v>
      </c>
      <c r="C1213" s="237" t="s">
        <v>994</v>
      </c>
      <c r="D1213" s="239"/>
      <c r="E1213" s="240">
        <v>0</v>
      </c>
      <c r="F1213" s="241"/>
    </row>
    <row r="1214" ht="14" customHeight="1" spans="1:6">
      <c r="A1214" s="236">
        <f t="shared" si="27"/>
        <v>7</v>
      </c>
      <c r="B1214" s="237">
        <v>2210399</v>
      </c>
      <c r="C1214" s="237" t="s">
        <v>995</v>
      </c>
      <c r="D1214" s="239">
        <v>4183</v>
      </c>
      <c r="E1214" s="240">
        <v>1464.22</v>
      </c>
      <c r="F1214" s="241">
        <f>E1214/D1214-1</f>
        <v>-0.649959359311499</v>
      </c>
    </row>
    <row r="1215" ht="14" customHeight="1" spans="1:6">
      <c r="A1215" s="236">
        <f t="shared" si="27"/>
        <v>3</v>
      </c>
      <c r="B1215" s="237">
        <v>222</v>
      </c>
      <c r="C1215" s="242" t="s">
        <v>996</v>
      </c>
      <c r="D1215" s="239">
        <f>SUM(D1216,D1234,D1241,D1247)</f>
        <v>1420</v>
      </c>
      <c r="E1215" s="240">
        <v>0</v>
      </c>
      <c r="F1215" s="241">
        <f>E1215/D1215-1</f>
        <v>-1</v>
      </c>
    </row>
    <row r="1216" ht="14" customHeight="1" spans="1:6">
      <c r="A1216" s="236">
        <f t="shared" si="27"/>
        <v>5</v>
      </c>
      <c r="B1216" s="237">
        <v>22201</v>
      </c>
      <c r="C1216" s="242" t="s">
        <v>997</v>
      </c>
      <c r="D1216" s="239">
        <f>SUM(D1217:D1233)</f>
        <v>1232</v>
      </c>
      <c r="E1216" s="240">
        <v>0</v>
      </c>
      <c r="F1216" s="241">
        <f>E1216/D1216-1</f>
        <v>-1</v>
      </c>
    </row>
    <row r="1217" ht="14" hidden="1" customHeight="1" spans="1:6">
      <c r="A1217" s="236">
        <f t="shared" si="27"/>
        <v>7</v>
      </c>
      <c r="B1217" s="237">
        <v>2220101</v>
      </c>
      <c r="C1217" s="237" t="s">
        <v>82</v>
      </c>
      <c r="D1217" s="239"/>
      <c r="E1217" s="240">
        <v>0</v>
      </c>
      <c r="F1217" s="241"/>
    </row>
    <row r="1218" ht="14" hidden="1" customHeight="1" spans="1:6">
      <c r="A1218" s="236">
        <f t="shared" si="27"/>
        <v>7</v>
      </c>
      <c r="B1218" s="237">
        <v>2220102</v>
      </c>
      <c r="C1218" s="237" t="s">
        <v>83</v>
      </c>
      <c r="D1218" s="239"/>
      <c r="E1218" s="240">
        <v>0</v>
      </c>
      <c r="F1218" s="241"/>
    </row>
    <row r="1219" ht="14" hidden="1" customHeight="1" spans="1:6">
      <c r="A1219" s="236">
        <f t="shared" si="27"/>
        <v>7</v>
      </c>
      <c r="B1219" s="237">
        <v>2220103</v>
      </c>
      <c r="C1219" s="237" t="s">
        <v>84</v>
      </c>
      <c r="D1219" s="239"/>
      <c r="E1219" s="240">
        <v>0</v>
      </c>
      <c r="F1219" s="241"/>
    </row>
    <row r="1220" ht="14" hidden="1" customHeight="1" spans="1:6">
      <c r="A1220" s="236">
        <f t="shared" si="27"/>
        <v>7</v>
      </c>
      <c r="B1220" s="237">
        <v>2220104</v>
      </c>
      <c r="C1220" s="237" t="s">
        <v>998</v>
      </c>
      <c r="D1220" s="239"/>
      <c r="E1220" s="240">
        <v>0</v>
      </c>
      <c r="F1220" s="241"/>
    </row>
    <row r="1221" ht="14" hidden="1" customHeight="1" spans="1:6">
      <c r="A1221" s="236">
        <f t="shared" si="27"/>
        <v>7</v>
      </c>
      <c r="B1221" s="237">
        <v>2220105</v>
      </c>
      <c r="C1221" s="237" t="s">
        <v>999</v>
      </c>
      <c r="D1221" s="239"/>
      <c r="E1221" s="240">
        <v>0</v>
      </c>
      <c r="F1221" s="241"/>
    </row>
    <row r="1222" ht="14" hidden="1" customHeight="1" spans="1:6">
      <c r="A1222" s="236">
        <f t="shared" si="27"/>
        <v>7</v>
      </c>
      <c r="B1222" s="237">
        <v>2220106</v>
      </c>
      <c r="C1222" s="237" t="s">
        <v>1000</v>
      </c>
      <c r="D1222" s="239"/>
      <c r="E1222" s="240">
        <v>0</v>
      </c>
      <c r="F1222" s="241"/>
    </row>
    <row r="1223" ht="14" hidden="1" customHeight="1" spans="1:6">
      <c r="A1223" s="236">
        <f t="shared" ref="A1223:A1286" si="28">LEN(B1223)</f>
        <v>7</v>
      </c>
      <c r="B1223" s="237">
        <v>2220107</v>
      </c>
      <c r="C1223" s="237" t="s">
        <v>1001</v>
      </c>
      <c r="D1223" s="239"/>
      <c r="E1223" s="240">
        <v>0</v>
      </c>
      <c r="F1223" s="241"/>
    </row>
    <row r="1224" ht="14" hidden="1" customHeight="1" spans="1:6">
      <c r="A1224" s="236">
        <f t="shared" si="28"/>
        <v>7</v>
      </c>
      <c r="B1224" s="237">
        <v>2220112</v>
      </c>
      <c r="C1224" s="237" t="s">
        <v>1002</v>
      </c>
      <c r="D1224" s="239"/>
      <c r="E1224" s="240">
        <v>0</v>
      </c>
      <c r="F1224" s="241"/>
    </row>
    <row r="1225" ht="14" hidden="1" customHeight="1" spans="1:6">
      <c r="A1225" s="236">
        <f t="shared" si="28"/>
        <v>7</v>
      </c>
      <c r="B1225" s="237">
        <v>2220113</v>
      </c>
      <c r="C1225" s="237" t="s">
        <v>1003</v>
      </c>
      <c r="D1225" s="239"/>
      <c r="E1225" s="240">
        <v>0</v>
      </c>
      <c r="F1225" s="241"/>
    </row>
    <row r="1226" ht="14" hidden="1" customHeight="1" spans="1:6">
      <c r="A1226" s="236">
        <f t="shared" si="28"/>
        <v>7</v>
      </c>
      <c r="B1226" s="237">
        <v>2220114</v>
      </c>
      <c r="C1226" s="237" t="s">
        <v>1004</v>
      </c>
      <c r="D1226" s="239"/>
      <c r="E1226" s="240">
        <v>0</v>
      </c>
      <c r="F1226" s="241"/>
    </row>
    <row r="1227" ht="14" customHeight="1" spans="1:6">
      <c r="A1227" s="236">
        <f t="shared" si="28"/>
        <v>7</v>
      </c>
      <c r="B1227" s="237">
        <v>2220115</v>
      </c>
      <c r="C1227" s="237" t="s">
        <v>1005</v>
      </c>
      <c r="D1227" s="239">
        <v>398</v>
      </c>
      <c r="E1227" s="240">
        <v>0</v>
      </c>
      <c r="F1227" s="241">
        <f>E1227/D1227-1</f>
        <v>-1</v>
      </c>
    </row>
    <row r="1228" ht="14" hidden="1" customHeight="1" spans="1:6">
      <c r="A1228" s="236">
        <f t="shared" si="28"/>
        <v>7</v>
      </c>
      <c r="B1228" s="237">
        <v>2220118</v>
      </c>
      <c r="C1228" s="237" t="s">
        <v>1006</v>
      </c>
      <c r="D1228" s="239"/>
      <c r="E1228" s="240">
        <v>0</v>
      </c>
      <c r="F1228" s="241"/>
    </row>
    <row r="1229" ht="14" hidden="1" customHeight="1" spans="1:6">
      <c r="A1229" s="236">
        <f t="shared" si="28"/>
        <v>7</v>
      </c>
      <c r="B1229" s="237">
        <v>2220119</v>
      </c>
      <c r="C1229" s="237" t="s">
        <v>1007</v>
      </c>
      <c r="D1229" s="239"/>
      <c r="E1229" s="240">
        <v>0</v>
      </c>
      <c r="F1229" s="241"/>
    </row>
    <row r="1230" ht="14" hidden="1" customHeight="1" spans="1:6">
      <c r="A1230" s="236">
        <f t="shared" si="28"/>
        <v>7</v>
      </c>
      <c r="B1230" s="237">
        <v>2220120</v>
      </c>
      <c r="C1230" s="237" t="s">
        <v>1008</v>
      </c>
      <c r="D1230" s="239"/>
      <c r="E1230" s="240">
        <v>0</v>
      </c>
      <c r="F1230" s="241"/>
    </row>
    <row r="1231" ht="14" hidden="1" customHeight="1" spans="1:6">
      <c r="A1231" s="236">
        <f t="shared" si="28"/>
        <v>7</v>
      </c>
      <c r="B1231" s="237">
        <v>2220121</v>
      </c>
      <c r="C1231" s="237" t="s">
        <v>1009</v>
      </c>
      <c r="D1231" s="239"/>
      <c r="E1231" s="240">
        <v>0</v>
      </c>
      <c r="F1231" s="241"/>
    </row>
    <row r="1232" ht="14" hidden="1" customHeight="1" spans="1:6">
      <c r="A1232" s="236">
        <f t="shared" si="28"/>
        <v>7</v>
      </c>
      <c r="B1232" s="237">
        <v>2220150</v>
      </c>
      <c r="C1232" s="237" t="s">
        <v>91</v>
      </c>
      <c r="D1232" s="239"/>
      <c r="E1232" s="240">
        <v>0</v>
      </c>
      <c r="F1232" s="241"/>
    </row>
    <row r="1233" ht="14" customHeight="1" spans="1:6">
      <c r="A1233" s="236">
        <f t="shared" si="28"/>
        <v>7</v>
      </c>
      <c r="B1233" s="237">
        <v>2220199</v>
      </c>
      <c r="C1233" s="237" t="s">
        <v>1010</v>
      </c>
      <c r="D1233" s="239">
        <v>834</v>
      </c>
      <c r="E1233" s="240">
        <v>0</v>
      </c>
      <c r="F1233" s="241">
        <f>E1233/D1233-1</f>
        <v>-1</v>
      </c>
    </row>
    <row r="1234" ht="14" hidden="1" customHeight="1" spans="1:6">
      <c r="A1234" s="236">
        <f t="shared" si="28"/>
        <v>5</v>
      </c>
      <c r="B1234" s="237">
        <v>22203</v>
      </c>
      <c r="C1234" s="242" t="s">
        <v>1011</v>
      </c>
      <c r="D1234" s="239">
        <f>SUM(D1235:D1240)</f>
        <v>0</v>
      </c>
      <c r="E1234" s="240">
        <v>0</v>
      </c>
      <c r="F1234" s="241"/>
    </row>
    <row r="1235" ht="14" hidden="1" customHeight="1" spans="1:6">
      <c r="A1235" s="236">
        <f t="shared" si="28"/>
        <v>7</v>
      </c>
      <c r="B1235" s="237">
        <v>2220301</v>
      </c>
      <c r="C1235" s="237" t="s">
        <v>1012</v>
      </c>
      <c r="D1235" s="239"/>
      <c r="E1235" s="240">
        <v>0</v>
      </c>
      <c r="F1235" s="241"/>
    </row>
    <row r="1236" ht="14" hidden="1" customHeight="1" spans="1:6">
      <c r="A1236" s="236">
        <f t="shared" si="28"/>
        <v>7</v>
      </c>
      <c r="B1236" s="237">
        <v>2220303</v>
      </c>
      <c r="C1236" s="237" t="s">
        <v>1013</v>
      </c>
      <c r="D1236" s="239"/>
      <c r="E1236" s="240">
        <v>0</v>
      </c>
      <c r="F1236" s="241"/>
    </row>
    <row r="1237" ht="14" hidden="1" customHeight="1" spans="1:6">
      <c r="A1237" s="236">
        <f t="shared" si="28"/>
        <v>7</v>
      </c>
      <c r="B1237" s="237">
        <v>2220304</v>
      </c>
      <c r="C1237" s="237" t="s">
        <v>1014</v>
      </c>
      <c r="D1237" s="239"/>
      <c r="E1237" s="240">
        <v>0</v>
      </c>
      <c r="F1237" s="241"/>
    </row>
    <row r="1238" ht="14" hidden="1" customHeight="1" spans="1:6">
      <c r="A1238" s="236">
        <f t="shared" si="28"/>
        <v>7</v>
      </c>
      <c r="B1238" s="237">
        <v>2220305</v>
      </c>
      <c r="C1238" s="237" t="s">
        <v>1015</v>
      </c>
      <c r="D1238" s="239"/>
      <c r="E1238" s="240">
        <v>0</v>
      </c>
      <c r="F1238" s="241"/>
    </row>
    <row r="1239" ht="14" hidden="1" customHeight="1" spans="1:6">
      <c r="A1239" s="236">
        <f t="shared" si="28"/>
        <v>7</v>
      </c>
      <c r="B1239" s="237">
        <v>2220306</v>
      </c>
      <c r="C1239" s="237" t="s">
        <v>1016</v>
      </c>
      <c r="D1239" s="239"/>
      <c r="E1239" s="240">
        <v>0</v>
      </c>
      <c r="F1239" s="241"/>
    </row>
    <row r="1240" ht="14" hidden="1" customHeight="1" spans="1:6">
      <c r="A1240" s="236">
        <f t="shared" si="28"/>
        <v>7</v>
      </c>
      <c r="B1240" s="237">
        <v>2220399</v>
      </c>
      <c r="C1240" s="237" t="s">
        <v>1017</v>
      </c>
      <c r="D1240" s="239"/>
      <c r="E1240" s="240">
        <v>0</v>
      </c>
      <c r="F1240" s="241"/>
    </row>
    <row r="1241" ht="14" customHeight="1" spans="1:6">
      <c r="A1241" s="236">
        <f t="shared" si="28"/>
        <v>5</v>
      </c>
      <c r="B1241" s="237">
        <v>22204</v>
      </c>
      <c r="C1241" s="242" t="s">
        <v>1018</v>
      </c>
      <c r="D1241" s="239">
        <f>SUM(D1242:D1246)</f>
        <v>188</v>
      </c>
      <c r="E1241" s="240">
        <v>0</v>
      </c>
      <c r="F1241" s="241">
        <f>E1241/D1241-1</f>
        <v>-1</v>
      </c>
    </row>
    <row r="1242" ht="14" customHeight="1" spans="1:6">
      <c r="A1242" s="236">
        <f t="shared" si="28"/>
        <v>7</v>
      </c>
      <c r="B1242" s="237">
        <v>2220401</v>
      </c>
      <c r="C1242" s="237" t="s">
        <v>1019</v>
      </c>
      <c r="D1242" s="239">
        <v>156</v>
      </c>
      <c r="E1242" s="240">
        <v>0</v>
      </c>
      <c r="F1242" s="241">
        <f>E1242/D1242-1</f>
        <v>-1</v>
      </c>
    </row>
    <row r="1243" ht="14" hidden="1" customHeight="1" spans="1:6">
      <c r="A1243" s="236">
        <f t="shared" si="28"/>
        <v>7</v>
      </c>
      <c r="B1243" s="237">
        <v>2220402</v>
      </c>
      <c r="C1243" s="237" t="s">
        <v>1020</v>
      </c>
      <c r="D1243" s="239"/>
      <c r="E1243" s="240">
        <v>0</v>
      </c>
      <c r="F1243" s="241"/>
    </row>
    <row r="1244" ht="14" hidden="1" customHeight="1" spans="1:6">
      <c r="A1244" s="236">
        <f t="shared" si="28"/>
        <v>7</v>
      </c>
      <c r="B1244" s="237">
        <v>2220403</v>
      </c>
      <c r="C1244" s="237" t="s">
        <v>1021</v>
      </c>
      <c r="D1244" s="239"/>
      <c r="E1244" s="240">
        <v>0</v>
      </c>
      <c r="F1244" s="241"/>
    </row>
    <row r="1245" ht="14" hidden="1" customHeight="1" spans="1:6">
      <c r="A1245" s="236">
        <f t="shared" si="28"/>
        <v>7</v>
      </c>
      <c r="B1245" s="237">
        <v>2220404</v>
      </c>
      <c r="C1245" s="237" t="s">
        <v>1022</v>
      </c>
      <c r="D1245" s="239"/>
      <c r="E1245" s="240">
        <v>0</v>
      </c>
      <c r="F1245" s="241"/>
    </row>
    <row r="1246" ht="14" customHeight="1" spans="1:6">
      <c r="A1246" s="236">
        <f t="shared" si="28"/>
        <v>7</v>
      </c>
      <c r="B1246" s="237">
        <v>2220499</v>
      </c>
      <c r="C1246" s="237" t="s">
        <v>1023</v>
      </c>
      <c r="D1246" s="239">
        <v>32</v>
      </c>
      <c r="E1246" s="240">
        <v>0</v>
      </c>
      <c r="F1246" s="241">
        <f>E1246/D1246-1</f>
        <v>-1</v>
      </c>
    </row>
    <row r="1247" ht="14" hidden="1" customHeight="1" spans="1:6">
      <c r="A1247" s="236">
        <f t="shared" si="28"/>
        <v>5</v>
      </c>
      <c r="B1247" s="237">
        <v>22205</v>
      </c>
      <c r="C1247" s="242" t="s">
        <v>1024</v>
      </c>
      <c r="D1247" s="239">
        <f>SUM(D1248:D1259)</f>
        <v>0</v>
      </c>
      <c r="E1247" s="240">
        <v>0</v>
      </c>
      <c r="F1247" s="241"/>
    </row>
    <row r="1248" ht="14" hidden="1" customHeight="1" spans="1:6">
      <c r="A1248" s="236">
        <f t="shared" si="28"/>
        <v>7</v>
      </c>
      <c r="B1248" s="237">
        <v>2220501</v>
      </c>
      <c r="C1248" s="237" t="s">
        <v>1025</v>
      </c>
      <c r="D1248" s="239"/>
      <c r="E1248" s="240">
        <v>0</v>
      </c>
      <c r="F1248" s="241"/>
    </row>
    <row r="1249" ht="14" hidden="1" customHeight="1" spans="1:6">
      <c r="A1249" s="236">
        <f t="shared" si="28"/>
        <v>7</v>
      </c>
      <c r="B1249" s="237">
        <v>2220502</v>
      </c>
      <c r="C1249" s="237" t="s">
        <v>1026</v>
      </c>
      <c r="D1249" s="239"/>
      <c r="E1249" s="240">
        <v>0</v>
      </c>
      <c r="F1249" s="241"/>
    </row>
    <row r="1250" ht="14" hidden="1" customHeight="1" spans="1:6">
      <c r="A1250" s="236">
        <f t="shared" si="28"/>
        <v>7</v>
      </c>
      <c r="B1250" s="237">
        <v>2220503</v>
      </c>
      <c r="C1250" s="237" t="s">
        <v>1027</v>
      </c>
      <c r="D1250" s="239"/>
      <c r="E1250" s="240">
        <v>0</v>
      </c>
      <c r="F1250" s="241"/>
    </row>
    <row r="1251" ht="14" hidden="1" customHeight="1" spans="1:6">
      <c r="A1251" s="236">
        <f t="shared" si="28"/>
        <v>7</v>
      </c>
      <c r="B1251" s="237">
        <v>2220504</v>
      </c>
      <c r="C1251" s="237" t="s">
        <v>1028</v>
      </c>
      <c r="D1251" s="239"/>
      <c r="E1251" s="240">
        <v>0</v>
      </c>
      <c r="F1251" s="241"/>
    </row>
    <row r="1252" ht="14" hidden="1" customHeight="1" spans="1:6">
      <c r="A1252" s="236">
        <f t="shared" si="28"/>
        <v>7</v>
      </c>
      <c r="B1252" s="237">
        <v>2220505</v>
      </c>
      <c r="C1252" s="237" t="s">
        <v>1029</v>
      </c>
      <c r="D1252" s="239"/>
      <c r="E1252" s="240">
        <v>0</v>
      </c>
      <c r="F1252" s="241"/>
    </row>
    <row r="1253" ht="14" hidden="1" customHeight="1" spans="1:6">
      <c r="A1253" s="236">
        <f t="shared" si="28"/>
        <v>7</v>
      </c>
      <c r="B1253" s="237">
        <v>2220506</v>
      </c>
      <c r="C1253" s="237" t="s">
        <v>1030</v>
      </c>
      <c r="D1253" s="239"/>
      <c r="E1253" s="240">
        <v>0</v>
      </c>
      <c r="F1253" s="241"/>
    </row>
    <row r="1254" ht="14" hidden="1" customHeight="1" spans="1:6">
      <c r="A1254" s="236">
        <f t="shared" si="28"/>
        <v>7</v>
      </c>
      <c r="B1254" s="237">
        <v>2220507</v>
      </c>
      <c r="C1254" s="237" t="s">
        <v>1031</v>
      </c>
      <c r="D1254" s="239"/>
      <c r="E1254" s="240">
        <v>0</v>
      </c>
      <c r="F1254" s="241"/>
    </row>
    <row r="1255" ht="14" hidden="1" customHeight="1" spans="1:6">
      <c r="A1255" s="236">
        <f t="shared" si="28"/>
        <v>7</v>
      </c>
      <c r="B1255" s="237">
        <v>2220508</v>
      </c>
      <c r="C1255" s="237" t="s">
        <v>1032</v>
      </c>
      <c r="D1255" s="239"/>
      <c r="E1255" s="240">
        <v>0</v>
      </c>
      <c r="F1255" s="241"/>
    </row>
    <row r="1256" ht="14" hidden="1" customHeight="1" spans="1:6">
      <c r="A1256" s="236">
        <f t="shared" si="28"/>
        <v>7</v>
      </c>
      <c r="B1256" s="237">
        <v>2220509</v>
      </c>
      <c r="C1256" s="237" t="s">
        <v>1033</v>
      </c>
      <c r="D1256" s="239"/>
      <c r="E1256" s="240">
        <v>0</v>
      </c>
      <c r="F1256" s="241"/>
    </row>
    <row r="1257" ht="14" hidden="1" customHeight="1" spans="1:6">
      <c r="A1257" s="236">
        <f t="shared" si="28"/>
        <v>7</v>
      </c>
      <c r="B1257" s="237">
        <v>2220510</v>
      </c>
      <c r="C1257" s="237" t="s">
        <v>1034</v>
      </c>
      <c r="D1257" s="239"/>
      <c r="E1257" s="240">
        <v>0</v>
      </c>
      <c r="F1257" s="241"/>
    </row>
    <row r="1258" ht="14" hidden="1" customHeight="1" spans="1:6">
      <c r="A1258" s="236">
        <f t="shared" si="28"/>
        <v>7</v>
      </c>
      <c r="B1258" s="237">
        <v>2220511</v>
      </c>
      <c r="C1258" s="237" t="s">
        <v>1035</v>
      </c>
      <c r="D1258" s="239"/>
      <c r="E1258" s="240">
        <v>0</v>
      </c>
      <c r="F1258" s="241"/>
    </row>
    <row r="1259" ht="14" hidden="1" customHeight="1" spans="1:6">
      <c r="A1259" s="236">
        <f t="shared" si="28"/>
        <v>7</v>
      </c>
      <c r="B1259" s="237">
        <v>2220599</v>
      </c>
      <c r="C1259" s="237" t="s">
        <v>1036</v>
      </c>
      <c r="D1259" s="239"/>
      <c r="E1259" s="240">
        <v>0</v>
      </c>
      <c r="F1259" s="241"/>
    </row>
    <row r="1260" ht="14" customHeight="1" spans="1:6">
      <c r="A1260" s="236">
        <f t="shared" si="28"/>
        <v>3</v>
      </c>
      <c r="B1260" s="237">
        <v>224</v>
      </c>
      <c r="C1260" s="242" t="s">
        <v>1037</v>
      </c>
      <c r="D1260" s="239">
        <f>SUM(D1261,D1272,D1279,D1287,D1300,D1304,D1308)</f>
        <v>4679</v>
      </c>
      <c r="E1260" s="240">
        <v>3606.19</v>
      </c>
      <c r="F1260" s="241">
        <f>E1260/D1260-1</f>
        <v>-0.229281897841419</v>
      </c>
    </row>
    <row r="1261" ht="14" customHeight="1" spans="1:6">
      <c r="A1261" s="236">
        <f t="shared" si="28"/>
        <v>5</v>
      </c>
      <c r="B1261" s="237">
        <v>22401</v>
      </c>
      <c r="C1261" s="242" t="s">
        <v>1038</v>
      </c>
      <c r="D1261" s="239">
        <f>SUM(D1262:D1271)</f>
        <v>1753</v>
      </c>
      <c r="E1261" s="240">
        <v>2534.66</v>
      </c>
      <c r="F1261" s="241">
        <f>E1261/D1261-1</f>
        <v>0.445898459783229</v>
      </c>
    </row>
    <row r="1262" ht="14" customHeight="1" spans="1:6">
      <c r="A1262" s="236">
        <f t="shared" si="28"/>
        <v>7</v>
      </c>
      <c r="B1262" s="237">
        <v>2240101</v>
      </c>
      <c r="C1262" s="237" t="s">
        <v>82</v>
      </c>
      <c r="D1262" s="239">
        <v>1013</v>
      </c>
      <c r="E1262" s="240">
        <v>1334.46</v>
      </c>
      <c r="F1262" s="241">
        <f>E1262/D1262-1</f>
        <v>0.317334649555775</v>
      </c>
    </row>
    <row r="1263" ht="14" customHeight="1" spans="1:6">
      <c r="A1263" s="236">
        <f t="shared" si="28"/>
        <v>7</v>
      </c>
      <c r="B1263" s="237">
        <v>2240102</v>
      </c>
      <c r="C1263" s="237" t="s">
        <v>83</v>
      </c>
      <c r="D1263" s="239">
        <v>318</v>
      </c>
      <c r="E1263" s="240">
        <v>57.96</v>
      </c>
      <c r="F1263" s="241">
        <f>E1263/D1263-1</f>
        <v>-0.817735849056604</v>
      </c>
    </row>
    <row r="1264" ht="14" hidden="1" customHeight="1" spans="1:6">
      <c r="A1264" s="236">
        <f t="shared" si="28"/>
        <v>7</v>
      </c>
      <c r="B1264" s="237">
        <v>2240103</v>
      </c>
      <c r="C1264" s="237" t="s">
        <v>84</v>
      </c>
      <c r="D1264" s="239"/>
      <c r="E1264" s="240">
        <v>0</v>
      </c>
      <c r="F1264" s="241"/>
    </row>
    <row r="1265" ht="14" hidden="1" customHeight="1" spans="1:6">
      <c r="A1265" s="236">
        <f t="shared" si="28"/>
        <v>7</v>
      </c>
      <c r="B1265" s="237">
        <v>2240104</v>
      </c>
      <c r="C1265" s="237" t="s">
        <v>1039</v>
      </c>
      <c r="D1265" s="239"/>
      <c r="E1265" s="240">
        <v>0</v>
      </c>
      <c r="F1265" s="241"/>
    </row>
    <row r="1266" ht="14" hidden="1" customHeight="1" spans="1:6">
      <c r="A1266" s="236">
        <f t="shared" si="28"/>
        <v>7</v>
      </c>
      <c r="B1266" s="237">
        <v>2240105</v>
      </c>
      <c r="C1266" s="237" t="s">
        <v>1040</v>
      </c>
      <c r="D1266" s="239"/>
      <c r="E1266" s="240">
        <v>0</v>
      </c>
      <c r="F1266" s="241"/>
    </row>
    <row r="1267" ht="14" hidden="1" customHeight="1" spans="1:6">
      <c r="A1267" s="236">
        <f t="shared" si="28"/>
        <v>7</v>
      </c>
      <c r="B1267" s="237">
        <v>2240106</v>
      </c>
      <c r="C1267" s="237" t="s">
        <v>1041</v>
      </c>
      <c r="D1267" s="239"/>
      <c r="E1267" s="240">
        <v>0</v>
      </c>
      <c r="F1267" s="241"/>
    </row>
    <row r="1268" ht="14" customHeight="1" spans="1:6">
      <c r="A1268" s="236">
        <f t="shared" si="28"/>
        <v>7</v>
      </c>
      <c r="B1268" s="237">
        <v>2240108</v>
      </c>
      <c r="C1268" s="237" t="s">
        <v>1042</v>
      </c>
      <c r="D1268" s="239">
        <v>22</v>
      </c>
      <c r="E1268" s="240">
        <v>288.6</v>
      </c>
      <c r="F1268" s="241">
        <f>E1268/D1268-1</f>
        <v>12.1181818181818</v>
      </c>
    </row>
    <row r="1269" ht="14" hidden="1" customHeight="1" spans="1:6">
      <c r="A1269" s="236">
        <f t="shared" si="28"/>
        <v>7</v>
      </c>
      <c r="B1269" s="237">
        <v>2240109</v>
      </c>
      <c r="C1269" s="237" t="s">
        <v>1043</v>
      </c>
      <c r="D1269" s="239"/>
      <c r="E1269" s="240">
        <v>0</v>
      </c>
      <c r="F1269" s="241"/>
    </row>
    <row r="1270" ht="14" hidden="1" customHeight="1" spans="1:6">
      <c r="A1270" s="236">
        <f t="shared" si="28"/>
        <v>7</v>
      </c>
      <c r="B1270" s="237">
        <v>2240150</v>
      </c>
      <c r="C1270" s="237" t="s">
        <v>91</v>
      </c>
      <c r="D1270" s="239"/>
      <c r="E1270" s="240">
        <v>0</v>
      </c>
      <c r="F1270" s="241"/>
    </row>
    <row r="1271" ht="14" customHeight="1" spans="1:6">
      <c r="A1271" s="236">
        <f t="shared" si="28"/>
        <v>7</v>
      </c>
      <c r="B1271" s="237">
        <v>2240199</v>
      </c>
      <c r="C1271" s="237" t="s">
        <v>1044</v>
      </c>
      <c r="D1271" s="239">
        <v>400</v>
      </c>
      <c r="E1271" s="240">
        <v>853.64</v>
      </c>
      <c r="F1271" s="241">
        <f>E1271/D1271-1</f>
        <v>1.1341</v>
      </c>
    </row>
    <row r="1272" ht="14" customHeight="1" spans="1:6">
      <c r="A1272" s="236">
        <f t="shared" si="28"/>
        <v>5</v>
      </c>
      <c r="B1272" s="237">
        <v>22402</v>
      </c>
      <c r="C1272" s="242" t="s">
        <v>1045</v>
      </c>
      <c r="D1272" s="239">
        <f>SUM(D1273:D1278)</f>
        <v>879</v>
      </c>
      <c r="E1272" s="240">
        <v>980.95</v>
      </c>
      <c r="F1272" s="241">
        <f>E1272/D1272-1</f>
        <v>0.115984072810011</v>
      </c>
    </row>
    <row r="1273" ht="14" customHeight="1" spans="1:6">
      <c r="A1273" s="236">
        <f t="shared" si="28"/>
        <v>7</v>
      </c>
      <c r="B1273" s="237">
        <v>2240201</v>
      </c>
      <c r="C1273" s="237" t="s">
        <v>82</v>
      </c>
      <c r="D1273" s="239">
        <v>103</v>
      </c>
      <c r="E1273" s="240">
        <v>0</v>
      </c>
      <c r="F1273" s="241">
        <f>E1273/D1273-1</f>
        <v>-1</v>
      </c>
    </row>
    <row r="1274" ht="14" customHeight="1" spans="1:6">
      <c r="A1274" s="236">
        <f t="shared" si="28"/>
        <v>7</v>
      </c>
      <c r="B1274" s="237">
        <v>2240202</v>
      </c>
      <c r="C1274" s="237" t="s">
        <v>83</v>
      </c>
      <c r="D1274" s="239">
        <v>715</v>
      </c>
      <c r="E1274" s="240">
        <v>900</v>
      </c>
      <c r="F1274" s="241">
        <f>E1274/D1274-1</f>
        <v>0.258741258741259</v>
      </c>
    </row>
    <row r="1275" ht="14" hidden="1" customHeight="1" spans="1:6">
      <c r="A1275" s="236">
        <f t="shared" si="28"/>
        <v>7</v>
      </c>
      <c r="B1275" s="237">
        <v>2240203</v>
      </c>
      <c r="C1275" s="237" t="s">
        <v>84</v>
      </c>
      <c r="D1275" s="239"/>
      <c r="E1275" s="240">
        <v>0</v>
      </c>
      <c r="F1275" s="241"/>
    </row>
    <row r="1276" ht="12" customHeight="1" spans="1:6">
      <c r="A1276" s="236">
        <f t="shared" si="28"/>
        <v>7</v>
      </c>
      <c r="B1276" s="237">
        <v>2240204</v>
      </c>
      <c r="C1276" s="237" t="s">
        <v>1046</v>
      </c>
      <c r="D1276" s="239">
        <v>10</v>
      </c>
      <c r="E1276" s="240">
        <v>80.95</v>
      </c>
      <c r="F1276" s="241">
        <f>E1276/D1276-1</f>
        <v>7.095</v>
      </c>
    </row>
    <row r="1277" ht="12" hidden="1" customHeight="1" spans="1:6">
      <c r="A1277" s="236">
        <f t="shared" si="28"/>
        <v>7</v>
      </c>
      <c r="B1277" s="237">
        <v>2240250</v>
      </c>
      <c r="C1277" s="237" t="s">
        <v>91</v>
      </c>
      <c r="D1277" s="239"/>
      <c r="E1277" s="240">
        <v>0</v>
      </c>
      <c r="F1277" s="241"/>
    </row>
    <row r="1278" ht="12" customHeight="1" spans="1:6">
      <c r="A1278" s="236">
        <f t="shared" si="28"/>
        <v>7</v>
      </c>
      <c r="B1278" s="237">
        <v>2240299</v>
      </c>
      <c r="C1278" s="237" t="s">
        <v>1047</v>
      </c>
      <c r="D1278" s="239">
        <v>51</v>
      </c>
      <c r="E1278" s="240">
        <v>0</v>
      </c>
      <c r="F1278" s="241">
        <f>E1278/D1278-1</f>
        <v>-1</v>
      </c>
    </row>
    <row r="1279" ht="12" hidden="1" customHeight="1" spans="1:6">
      <c r="A1279" s="236">
        <f t="shared" si="28"/>
        <v>5</v>
      </c>
      <c r="B1279" s="237">
        <v>22404</v>
      </c>
      <c r="C1279" s="242" t="s">
        <v>1048</v>
      </c>
      <c r="D1279" s="239">
        <f>SUM(D1280:D1286)</f>
        <v>0</v>
      </c>
      <c r="E1279" s="240">
        <v>0</v>
      </c>
      <c r="F1279" s="241"/>
    </row>
    <row r="1280" ht="12" hidden="1" customHeight="1" spans="1:6">
      <c r="A1280" s="236">
        <f t="shared" si="28"/>
        <v>7</v>
      </c>
      <c r="B1280" s="237">
        <v>2240401</v>
      </c>
      <c r="C1280" s="237" t="s">
        <v>82</v>
      </c>
      <c r="D1280" s="239"/>
      <c r="E1280" s="240">
        <v>0</v>
      </c>
      <c r="F1280" s="241"/>
    </row>
    <row r="1281" ht="12" hidden="1" customHeight="1" spans="1:6">
      <c r="A1281" s="236">
        <f t="shared" si="28"/>
        <v>7</v>
      </c>
      <c r="B1281" s="237">
        <v>2240402</v>
      </c>
      <c r="C1281" s="237" t="s">
        <v>83</v>
      </c>
      <c r="D1281" s="239"/>
      <c r="E1281" s="240">
        <v>0</v>
      </c>
      <c r="F1281" s="241"/>
    </row>
    <row r="1282" ht="12" hidden="1" customHeight="1" spans="1:6">
      <c r="A1282" s="236">
        <f t="shared" si="28"/>
        <v>7</v>
      </c>
      <c r="B1282" s="237">
        <v>2240403</v>
      </c>
      <c r="C1282" s="237" t="s">
        <v>84</v>
      </c>
      <c r="D1282" s="239"/>
      <c r="E1282" s="240">
        <v>0</v>
      </c>
      <c r="F1282" s="241"/>
    </row>
    <row r="1283" ht="12" hidden="1" customHeight="1" spans="1:6">
      <c r="A1283" s="236">
        <f t="shared" si="28"/>
        <v>7</v>
      </c>
      <c r="B1283" s="237">
        <v>2240404</v>
      </c>
      <c r="C1283" s="237" t="s">
        <v>1049</v>
      </c>
      <c r="D1283" s="239"/>
      <c r="E1283" s="240">
        <v>0</v>
      </c>
      <c r="F1283" s="241"/>
    </row>
    <row r="1284" ht="12" hidden="1" customHeight="1" spans="1:6">
      <c r="A1284" s="236">
        <f t="shared" si="28"/>
        <v>7</v>
      </c>
      <c r="B1284" s="237">
        <v>2240405</v>
      </c>
      <c r="C1284" s="237" t="s">
        <v>1050</v>
      </c>
      <c r="D1284" s="239"/>
      <c r="E1284" s="240">
        <v>0</v>
      </c>
      <c r="F1284" s="241"/>
    </row>
    <row r="1285" ht="12" hidden="1" customHeight="1" spans="1:6">
      <c r="A1285" s="236">
        <f t="shared" si="28"/>
        <v>7</v>
      </c>
      <c r="B1285" s="237">
        <v>2240450</v>
      </c>
      <c r="C1285" s="237" t="s">
        <v>91</v>
      </c>
      <c r="D1285" s="239"/>
      <c r="E1285" s="240">
        <v>0</v>
      </c>
      <c r="F1285" s="241"/>
    </row>
    <row r="1286" ht="12" hidden="1" customHeight="1" spans="1:6">
      <c r="A1286" s="236">
        <f t="shared" si="28"/>
        <v>7</v>
      </c>
      <c r="B1286" s="237">
        <v>2240499</v>
      </c>
      <c r="C1286" s="237" t="s">
        <v>1051</v>
      </c>
      <c r="D1286" s="239"/>
      <c r="E1286" s="240">
        <v>0</v>
      </c>
      <c r="F1286" s="241"/>
    </row>
    <row r="1287" ht="12" hidden="1" customHeight="1" spans="1:6">
      <c r="A1287" s="236">
        <f t="shared" ref="A1287:A1327" si="29">LEN(B1287)</f>
        <v>5</v>
      </c>
      <c r="B1287" s="237">
        <v>22405</v>
      </c>
      <c r="C1287" s="242" t="s">
        <v>1052</v>
      </c>
      <c r="D1287" s="239">
        <f>SUM(D1288:D1299)</f>
        <v>0</v>
      </c>
      <c r="E1287" s="240">
        <v>0</v>
      </c>
      <c r="F1287" s="241"/>
    </row>
    <row r="1288" ht="12" hidden="1" customHeight="1" spans="1:6">
      <c r="A1288" s="236">
        <f t="shared" si="29"/>
        <v>7</v>
      </c>
      <c r="B1288" s="237">
        <v>2240501</v>
      </c>
      <c r="C1288" s="237" t="s">
        <v>82</v>
      </c>
      <c r="D1288" s="239"/>
      <c r="E1288" s="240">
        <v>0</v>
      </c>
      <c r="F1288" s="241"/>
    </row>
    <row r="1289" ht="12" hidden="1" customHeight="1" spans="1:6">
      <c r="A1289" s="236">
        <f t="shared" si="29"/>
        <v>7</v>
      </c>
      <c r="B1289" s="237">
        <v>2240502</v>
      </c>
      <c r="C1289" s="237" t="s">
        <v>83</v>
      </c>
      <c r="D1289" s="239"/>
      <c r="E1289" s="240">
        <v>0</v>
      </c>
      <c r="F1289" s="241"/>
    </row>
    <row r="1290" ht="12" hidden="1" customHeight="1" spans="1:6">
      <c r="A1290" s="236">
        <f t="shared" si="29"/>
        <v>7</v>
      </c>
      <c r="B1290" s="237">
        <v>2240503</v>
      </c>
      <c r="C1290" s="237" t="s">
        <v>84</v>
      </c>
      <c r="D1290" s="239"/>
      <c r="E1290" s="240">
        <v>0</v>
      </c>
      <c r="F1290" s="241"/>
    </row>
    <row r="1291" ht="12" hidden="1" customHeight="1" spans="1:6">
      <c r="A1291" s="236">
        <f t="shared" si="29"/>
        <v>7</v>
      </c>
      <c r="B1291" s="237">
        <v>2240504</v>
      </c>
      <c r="C1291" s="237" t="s">
        <v>1053</v>
      </c>
      <c r="D1291" s="239"/>
      <c r="E1291" s="240">
        <v>0</v>
      </c>
      <c r="F1291" s="241"/>
    </row>
    <row r="1292" ht="12" hidden="1" customHeight="1" spans="1:6">
      <c r="A1292" s="236">
        <f t="shared" si="29"/>
        <v>7</v>
      </c>
      <c r="B1292" s="237">
        <v>2240505</v>
      </c>
      <c r="C1292" s="237" t="s">
        <v>1054</v>
      </c>
      <c r="D1292" s="239"/>
      <c r="E1292" s="240">
        <v>0</v>
      </c>
      <c r="F1292" s="241"/>
    </row>
    <row r="1293" ht="12" hidden="1" customHeight="1" spans="1:6">
      <c r="A1293" s="236">
        <f t="shared" si="29"/>
        <v>7</v>
      </c>
      <c r="B1293" s="237">
        <v>2240506</v>
      </c>
      <c r="C1293" s="237" t="s">
        <v>1055</v>
      </c>
      <c r="D1293" s="239"/>
      <c r="E1293" s="240">
        <v>0</v>
      </c>
      <c r="F1293" s="241"/>
    </row>
    <row r="1294" ht="12" hidden="1" customHeight="1" spans="1:6">
      <c r="A1294" s="236">
        <f t="shared" si="29"/>
        <v>7</v>
      </c>
      <c r="B1294" s="237">
        <v>2240507</v>
      </c>
      <c r="C1294" s="237" t="s">
        <v>1056</v>
      </c>
      <c r="D1294" s="239"/>
      <c r="E1294" s="240">
        <v>0</v>
      </c>
      <c r="F1294" s="241"/>
    </row>
    <row r="1295" ht="12" hidden="1" customHeight="1" spans="1:6">
      <c r="A1295" s="236">
        <f t="shared" si="29"/>
        <v>7</v>
      </c>
      <c r="B1295" s="237">
        <v>2240508</v>
      </c>
      <c r="C1295" s="237" t="s">
        <v>1057</v>
      </c>
      <c r="D1295" s="239"/>
      <c r="E1295" s="240">
        <v>0</v>
      </c>
      <c r="F1295" s="241"/>
    </row>
    <row r="1296" ht="12" hidden="1" customHeight="1" spans="1:6">
      <c r="A1296" s="236">
        <f t="shared" si="29"/>
        <v>7</v>
      </c>
      <c r="B1296" s="237">
        <v>2240509</v>
      </c>
      <c r="C1296" s="237" t="s">
        <v>1058</v>
      </c>
      <c r="D1296" s="239"/>
      <c r="E1296" s="240">
        <v>0</v>
      </c>
      <c r="F1296" s="241"/>
    </row>
    <row r="1297" ht="12" hidden="1" customHeight="1" spans="1:6">
      <c r="A1297" s="236">
        <f t="shared" si="29"/>
        <v>7</v>
      </c>
      <c r="B1297" s="237">
        <v>2240510</v>
      </c>
      <c r="C1297" s="237" t="s">
        <v>1059</v>
      </c>
      <c r="D1297" s="239"/>
      <c r="E1297" s="240">
        <v>0</v>
      </c>
      <c r="F1297" s="241"/>
    </row>
    <row r="1298" ht="12" hidden="1" customHeight="1" spans="1:6">
      <c r="A1298" s="236">
        <f t="shared" si="29"/>
        <v>7</v>
      </c>
      <c r="B1298" s="237">
        <v>2240550</v>
      </c>
      <c r="C1298" s="237" t="s">
        <v>1060</v>
      </c>
      <c r="D1298" s="239"/>
      <c r="E1298" s="240">
        <v>0</v>
      </c>
      <c r="F1298" s="241"/>
    </row>
    <row r="1299" ht="12" hidden="1" customHeight="1" spans="1:6">
      <c r="A1299" s="236">
        <f t="shared" si="29"/>
        <v>7</v>
      </c>
      <c r="B1299" s="237">
        <v>2240599</v>
      </c>
      <c r="C1299" s="237" t="s">
        <v>1061</v>
      </c>
      <c r="D1299" s="239"/>
      <c r="E1299" s="240">
        <v>0</v>
      </c>
      <c r="F1299" s="241"/>
    </row>
    <row r="1300" ht="12" customHeight="1" spans="1:6">
      <c r="A1300" s="236">
        <f t="shared" si="29"/>
        <v>5</v>
      </c>
      <c r="B1300" s="237">
        <v>22406</v>
      </c>
      <c r="C1300" s="242" t="s">
        <v>1062</v>
      </c>
      <c r="D1300" s="239">
        <f>SUM(D1301:D1303)</f>
        <v>756</v>
      </c>
      <c r="E1300" s="240">
        <v>73</v>
      </c>
      <c r="F1300" s="241">
        <f>E1300/D1300-1</f>
        <v>-0.903439153439153</v>
      </c>
    </row>
    <row r="1301" ht="12" customHeight="1" spans="1:6">
      <c r="A1301" s="236">
        <f t="shared" si="29"/>
        <v>7</v>
      </c>
      <c r="B1301" s="237">
        <v>2240601</v>
      </c>
      <c r="C1301" s="237" t="s">
        <v>1063</v>
      </c>
      <c r="D1301" s="239">
        <v>755</v>
      </c>
      <c r="E1301" s="240">
        <v>73</v>
      </c>
      <c r="F1301" s="241">
        <f>E1301/D1301-1</f>
        <v>-0.903311258278146</v>
      </c>
    </row>
    <row r="1302" ht="12" hidden="1" customHeight="1" spans="1:6">
      <c r="A1302" s="236">
        <f t="shared" si="29"/>
        <v>7</v>
      </c>
      <c r="B1302" s="237">
        <v>2240602</v>
      </c>
      <c r="C1302" s="237" t="s">
        <v>1064</v>
      </c>
      <c r="D1302" s="239"/>
      <c r="E1302" s="240">
        <v>0</v>
      </c>
      <c r="F1302" s="241"/>
    </row>
    <row r="1303" ht="14" customHeight="1" spans="1:6">
      <c r="A1303" s="236">
        <f t="shared" si="29"/>
        <v>7</v>
      </c>
      <c r="B1303" s="237">
        <v>2240699</v>
      </c>
      <c r="C1303" s="237" t="s">
        <v>1065</v>
      </c>
      <c r="D1303" s="239">
        <v>1</v>
      </c>
      <c r="E1303" s="240">
        <v>0</v>
      </c>
      <c r="F1303" s="241">
        <f>E1303/D1303-1</f>
        <v>-1</v>
      </c>
    </row>
    <row r="1304" ht="14" customHeight="1" spans="1:6">
      <c r="A1304" s="236">
        <f t="shared" si="29"/>
        <v>5</v>
      </c>
      <c r="B1304" s="237">
        <v>22407</v>
      </c>
      <c r="C1304" s="242" t="s">
        <v>1066</v>
      </c>
      <c r="D1304" s="239">
        <f>SUM(D1305:D1307)</f>
        <v>1271</v>
      </c>
      <c r="E1304" s="240">
        <v>17.58</v>
      </c>
      <c r="F1304" s="241">
        <f>E1304/D1304-1</f>
        <v>-0.986168371361133</v>
      </c>
    </row>
    <row r="1305" ht="14" customHeight="1" spans="1:6">
      <c r="A1305" s="236">
        <f t="shared" si="29"/>
        <v>7</v>
      </c>
      <c r="B1305" s="237">
        <v>2240703</v>
      </c>
      <c r="C1305" s="237" t="s">
        <v>1067</v>
      </c>
      <c r="D1305" s="239">
        <v>1041</v>
      </c>
      <c r="E1305" s="240">
        <v>17.58</v>
      </c>
      <c r="F1305" s="241">
        <f>E1305/D1305-1</f>
        <v>-0.983112391930836</v>
      </c>
    </row>
    <row r="1306" ht="14" hidden="1" customHeight="1" spans="1:6">
      <c r="A1306" s="236">
        <f t="shared" si="29"/>
        <v>7</v>
      </c>
      <c r="B1306" s="237">
        <v>2240704</v>
      </c>
      <c r="C1306" s="237" t="s">
        <v>1068</v>
      </c>
      <c r="D1306" s="239"/>
      <c r="E1306" s="240">
        <v>0</v>
      </c>
      <c r="F1306" s="241"/>
    </row>
    <row r="1307" ht="14" customHeight="1" spans="1:6">
      <c r="A1307" s="236">
        <f t="shared" si="29"/>
        <v>7</v>
      </c>
      <c r="B1307" s="237">
        <v>2240799</v>
      </c>
      <c r="C1307" s="237" t="s">
        <v>1069</v>
      </c>
      <c r="D1307" s="239">
        <v>230</v>
      </c>
      <c r="E1307" s="240">
        <v>0</v>
      </c>
      <c r="F1307" s="241">
        <f>E1307/D1307-1</f>
        <v>-1</v>
      </c>
    </row>
    <row r="1308" ht="14" customHeight="1" spans="1:6">
      <c r="A1308" s="236">
        <f t="shared" si="29"/>
        <v>5</v>
      </c>
      <c r="B1308" s="237">
        <v>22499</v>
      </c>
      <c r="C1308" s="242" t="s">
        <v>1070</v>
      </c>
      <c r="D1308" s="239">
        <f>D1309</f>
        <v>20</v>
      </c>
      <c r="E1308" s="240">
        <v>0</v>
      </c>
      <c r="F1308" s="241">
        <f>E1308/D1308-1</f>
        <v>-1</v>
      </c>
    </row>
    <row r="1309" ht="14" customHeight="1" spans="1:6">
      <c r="A1309" s="236">
        <f t="shared" si="29"/>
        <v>7</v>
      </c>
      <c r="B1309" s="237">
        <v>2249999</v>
      </c>
      <c r="C1309" s="237" t="s">
        <v>1071</v>
      </c>
      <c r="D1309" s="239">
        <v>20</v>
      </c>
      <c r="E1309" s="240">
        <v>0</v>
      </c>
      <c r="F1309" s="241">
        <f>E1309/D1309-1</f>
        <v>-1</v>
      </c>
    </row>
    <row r="1310" ht="14" hidden="1" customHeight="1" spans="1:6">
      <c r="A1310" s="236"/>
      <c r="B1310" s="237">
        <v>227</v>
      </c>
      <c r="C1310" s="242" t="s">
        <v>1072</v>
      </c>
      <c r="D1310" s="239"/>
      <c r="E1310" s="240">
        <v>10000</v>
      </c>
      <c r="F1310" s="241"/>
    </row>
    <row r="1311" ht="14" customHeight="1" spans="1:6">
      <c r="A1311" s="236">
        <f>LEN(B1311)</f>
        <v>3</v>
      </c>
      <c r="B1311" s="237">
        <v>229</v>
      </c>
      <c r="C1311" s="242" t="s">
        <v>1073</v>
      </c>
      <c r="D1311" s="239">
        <f>D1312</f>
        <v>108</v>
      </c>
      <c r="E1311" s="240">
        <v>11913.03</v>
      </c>
      <c r="F1311" s="241">
        <f>E1311/D1311-1</f>
        <v>109.305833333333</v>
      </c>
    </row>
    <row r="1312" ht="14" customHeight="1" spans="1:6">
      <c r="A1312" s="236">
        <f>LEN(B1312)</f>
        <v>5</v>
      </c>
      <c r="B1312" s="237">
        <v>22999</v>
      </c>
      <c r="C1312" s="242" t="s">
        <v>1074</v>
      </c>
      <c r="D1312" s="239">
        <f>D1313</f>
        <v>108</v>
      </c>
      <c r="E1312" s="240">
        <v>11913.03</v>
      </c>
      <c r="F1312" s="241">
        <f>E1312/D1312-1</f>
        <v>109.305833333333</v>
      </c>
    </row>
    <row r="1313" ht="14" customHeight="1" spans="1:6">
      <c r="A1313" s="236">
        <f>LEN(B1313)</f>
        <v>7</v>
      </c>
      <c r="B1313" s="237">
        <v>2299999</v>
      </c>
      <c r="C1313" s="237" t="s">
        <v>1075</v>
      </c>
      <c r="D1313" s="239">
        <v>108</v>
      </c>
      <c r="E1313" s="240">
        <v>11913.03</v>
      </c>
      <c r="F1313" s="241">
        <f>E1313/D1313-1</f>
        <v>109.305833333333</v>
      </c>
    </row>
    <row r="1314" ht="14" customHeight="1" spans="1:6">
      <c r="A1314" s="236"/>
      <c r="B1314" s="237">
        <v>232</v>
      </c>
      <c r="C1314" s="242" t="s">
        <v>1076</v>
      </c>
      <c r="D1314" s="247">
        <f>SUM(D1315,D1317,D1322)</f>
        <v>19692</v>
      </c>
      <c r="E1314" s="240">
        <v>25000</v>
      </c>
      <c r="F1314" s="241">
        <f>E1314/D1314-1</f>
        <v>0.26955108673573</v>
      </c>
    </row>
    <row r="1315" ht="14" hidden="1" customHeight="1" spans="1:6">
      <c r="A1315" s="236">
        <f t="shared" ref="A1315:A1329" si="30">LEN(B1315)</f>
        <v>5</v>
      </c>
      <c r="B1315" s="237">
        <v>23201</v>
      </c>
      <c r="C1315" s="242" t="s">
        <v>1077</v>
      </c>
      <c r="D1315" s="247">
        <f>D1316</f>
        <v>0</v>
      </c>
      <c r="E1315" s="240">
        <v>0</v>
      </c>
      <c r="F1315" s="241"/>
    </row>
    <row r="1316" ht="14" hidden="1" customHeight="1" spans="1:6">
      <c r="A1316" s="236">
        <f t="shared" si="30"/>
        <v>7</v>
      </c>
      <c r="B1316" s="237">
        <v>2320101</v>
      </c>
      <c r="C1316" s="237" t="s">
        <v>1078</v>
      </c>
      <c r="D1316" s="239"/>
      <c r="E1316" s="240">
        <v>0</v>
      </c>
      <c r="F1316" s="241"/>
    </row>
    <row r="1317" ht="14" hidden="1" customHeight="1" spans="1:6">
      <c r="A1317" s="236">
        <f t="shared" si="30"/>
        <v>5</v>
      </c>
      <c r="B1317" s="237">
        <v>23202</v>
      </c>
      <c r="C1317" s="242" t="s">
        <v>1079</v>
      </c>
      <c r="D1317" s="239">
        <f>SUM(D1318:D1321)</f>
        <v>0</v>
      </c>
      <c r="E1317" s="240">
        <v>0</v>
      </c>
      <c r="F1317" s="241"/>
    </row>
    <row r="1318" ht="14" hidden="1" customHeight="1" spans="1:6">
      <c r="A1318" s="236">
        <f t="shared" si="30"/>
        <v>7</v>
      </c>
      <c r="B1318" s="237">
        <v>2320201</v>
      </c>
      <c r="C1318" s="237" t="s">
        <v>1080</v>
      </c>
      <c r="D1318" s="239"/>
      <c r="E1318" s="240">
        <v>0</v>
      </c>
      <c r="F1318" s="241"/>
    </row>
    <row r="1319" ht="14" hidden="1" customHeight="1" spans="1:6">
      <c r="A1319" s="236">
        <f t="shared" si="30"/>
        <v>7</v>
      </c>
      <c r="B1319" s="237">
        <v>2320202</v>
      </c>
      <c r="C1319" s="237" t="s">
        <v>1081</v>
      </c>
      <c r="D1319" s="239"/>
      <c r="E1319" s="240">
        <v>0</v>
      </c>
      <c r="F1319" s="241"/>
    </row>
    <row r="1320" ht="14" hidden="1" customHeight="1" spans="1:6">
      <c r="A1320" s="236">
        <f t="shared" si="30"/>
        <v>7</v>
      </c>
      <c r="B1320" s="237">
        <v>2320203</v>
      </c>
      <c r="C1320" s="237" t="s">
        <v>1082</v>
      </c>
      <c r="D1320" s="239"/>
      <c r="E1320" s="240">
        <v>0</v>
      </c>
      <c r="F1320" s="241"/>
    </row>
    <row r="1321" ht="14" hidden="1" customHeight="1" spans="1:6">
      <c r="A1321" s="236">
        <f t="shared" si="30"/>
        <v>7</v>
      </c>
      <c r="B1321" s="237">
        <v>2320299</v>
      </c>
      <c r="C1321" s="237" t="s">
        <v>1083</v>
      </c>
      <c r="D1321" s="239"/>
      <c r="E1321" s="240">
        <v>0</v>
      </c>
      <c r="F1321" s="241"/>
    </row>
    <row r="1322" ht="14" customHeight="1" spans="1:6">
      <c r="A1322" s="236">
        <f t="shared" si="30"/>
        <v>5</v>
      </c>
      <c r="B1322" s="237">
        <v>23203</v>
      </c>
      <c r="C1322" s="242" t="s">
        <v>1084</v>
      </c>
      <c r="D1322" s="239">
        <f>SUM(D1323:D1326)</f>
        <v>19692</v>
      </c>
      <c r="E1322" s="240">
        <v>25000</v>
      </c>
      <c r="F1322" s="241">
        <f>E1322/D1322-1</f>
        <v>0.26955108673573</v>
      </c>
    </row>
    <row r="1323" ht="14" customHeight="1" spans="1:6">
      <c r="A1323" s="236">
        <f t="shared" si="30"/>
        <v>7</v>
      </c>
      <c r="B1323" s="237">
        <v>2320301</v>
      </c>
      <c r="C1323" s="237" t="s">
        <v>1085</v>
      </c>
      <c r="D1323" s="239">
        <v>19058</v>
      </c>
      <c r="E1323" s="240">
        <v>25000</v>
      </c>
      <c r="F1323" s="241">
        <f>E1323/D1323-1</f>
        <v>0.311785077132962</v>
      </c>
    </row>
    <row r="1324" ht="14" hidden="1" customHeight="1" spans="1:6">
      <c r="A1324" s="236">
        <f t="shared" si="30"/>
        <v>7</v>
      </c>
      <c r="B1324" s="237">
        <v>2320302</v>
      </c>
      <c r="C1324" s="237" t="s">
        <v>1086</v>
      </c>
      <c r="D1324" s="239"/>
      <c r="E1324" s="240">
        <v>0</v>
      </c>
      <c r="F1324" s="241"/>
    </row>
    <row r="1325" ht="14" customHeight="1" spans="1:6">
      <c r="A1325" s="236">
        <f t="shared" si="30"/>
        <v>7</v>
      </c>
      <c r="B1325" s="237">
        <v>2320303</v>
      </c>
      <c r="C1325" s="237" t="s">
        <v>1087</v>
      </c>
      <c r="D1325" s="239">
        <v>634</v>
      </c>
      <c r="E1325" s="240">
        <v>0</v>
      </c>
      <c r="F1325" s="241">
        <f>E1325/D1325-1</f>
        <v>-1</v>
      </c>
    </row>
    <row r="1326" ht="14" hidden="1" customHeight="1" spans="1:6">
      <c r="A1326" s="236">
        <f t="shared" si="30"/>
        <v>7</v>
      </c>
      <c r="B1326" s="237">
        <v>2320399</v>
      </c>
      <c r="C1326" s="237" t="s">
        <v>1088</v>
      </c>
      <c r="D1326" s="239"/>
      <c r="E1326" s="240">
        <v>0</v>
      </c>
      <c r="F1326" s="241"/>
    </row>
    <row r="1327" ht="14" hidden="1" customHeight="1" spans="1:6">
      <c r="A1327" s="236">
        <f t="shared" si="30"/>
        <v>3</v>
      </c>
      <c r="B1327" s="237">
        <v>233</v>
      </c>
      <c r="C1327" s="242" t="s">
        <v>1089</v>
      </c>
      <c r="D1327" s="239">
        <f>D1328+D1330+D1332</f>
        <v>0</v>
      </c>
      <c r="E1327" s="240">
        <v>0</v>
      </c>
      <c r="F1327" s="241"/>
    </row>
    <row r="1328" ht="14" hidden="1" customHeight="1" spans="1:6">
      <c r="A1328" s="236">
        <f t="shared" si="30"/>
        <v>5</v>
      </c>
      <c r="B1328" s="237">
        <v>23301</v>
      </c>
      <c r="C1328" s="242" t="s">
        <v>1090</v>
      </c>
      <c r="D1328" s="239">
        <f t="shared" ref="D1328:D1332" si="31">D1329</f>
        <v>0</v>
      </c>
      <c r="E1328" s="240">
        <v>0</v>
      </c>
      <c r="F1328" s="241"/>
    </row>
    <row r="1329" ht="14" hidden="1" customHeight="1" spans="1:6">
      <c r="A1329" s="236">
        <f t="shared" si="30"/>
        <v>7</v>
      </c>
      <c r="B1329" s="237">
        <v>2330101</v>
      </c>
      <c r="C1329" s="237" t="s">
        <v>1091</v>
      </c>
      <c r="D1329" s="239"/>
      <c r="E1329" s="240">
        <v>0</v>
      </c>
      <c r="F1329" s="241"/>
    </row>
    <row r="1330" hidden="1" customHeight="1" spans="2:6">
      <c r="B1330" s="237">
        <v>23302</v>
      </c>
      <c r="C1330" s="242" t="s">
        <v>1092</v>
      </c>
      <c r="D1330" s="239">
        <f t="shared" si="31"/>
        <v>0</v>
      </c>
      <c r="E1330" s="240">
        <v>0</v>
      </c>
      <c r="F1330" s="241"/>
    </row>
    <row r="1331" hidden="1" customHeight="1" spans="2:6">
      <c r="B1331" s="237">
        <v>2330201</v>
      </c>
      <c r="C1331" s="237" t="s">
        <v>1093</v>
      </c>
      <c r="D1331" s="239"/>
      <c r="E1331" s="240">
        <v>0</v>
      </c>
      <c r="F1331" s="241"/>
    </row>
    <row r="1332" hidden="1" customHeight="1" spans="2:6">
      <c r="B1332" s="248">
        <v>23303</v>
      </c>
      <c r="C1332" s="249" t="s">
        <v>1094</v>
      </c>
      <c r="D1332" s="239">
        <f t="shared" si="31"/>
        <v>0</v>
      </c>
      <c r="E1332" s="240">
        <v>0</v>
      </c>
      <c r="F1332" s="241"/>
    </row>
    <row r="1333" hidden="1" customHeight="1" spans="2:6">
      <c r="B1333" s="237">
        <v>2330301</v>
      </c>
      <c r="C1333" s="250" t="s">
        <v>1095</v>
      </c>
      <c r="D1333" s="239"/>
      <c r="E1333" s="240">
        <v>0</v>
      </c>
      <c r="F1333" s="241"/>
    </row>
  </sheetData>
  <autoFilter xmlns:etc="http://www.wps.cn/officeDocument/2017/etCustomData" ref="A4:K1333" etc:filterBottomFollowUsedRange="0">
    <filterColumn colId="5">
      <filters>
        <filter val="-18.11%"/>
        <filter val="-83.11%"/>
        <filter val="-91.51%"/>
        <filter val="1211.82%"/>
        <filter val="273.51%"/>
        <filter val="431.91%"/>
        <filter val="-20.50%"/>
        <filter val="-22.90%"/>
        <filter val="-51.90%"/>
        <filter val="-56.90%"/>
        <filter val="197.10%"/>
        <filter val="709.50%"/>
        <filter val="-0.10%"/>
        <filter val="18.90%"/>
        <filter val="36.50%"/>
        <filter val="-100.00%"/>
        <filter val="8.11%"/>
        <filter val="-4.51%"/>
        <filter val="21.11%"/>
        <filter val="51.51%"/>
        <filter val="2437.44%"/>
        <filter val="4.52%"/>
        <filter val="6.12%"/>
        <filter val="-34.15%"/>
        <filter val="-81.95%"/>
        <filter val="-98.15%"/>
        <filter val="-1.52%"/>
        <filter val="10.52%"/>
        <filter val="15.92%"/>
        <filter val="87.92%"/>
        <filter val="2.93%"/>
        <filter val="7.53%"/>
        <filter val="-10.14%"/>
        <filter val="-15.14%"/>
        <filter val="-94.94%"/>
        <filter val="-99.94%"/>
        <filter val="17.13%"/>
        <filter val="17.53%"/>
        <filter val="5.54%"/>
        <filter val="6.94%"/>
        <filter val="-13.53%"/>
        <filter val="-22.93%"/>
        <filter val="-60.93%"/>
        <filter val="-76.53%"/>
        <filter val="-2.14%"/>
        <filter val="29.94%"/>
        <filter val="35.94%"/>
        <filter val="120.93%"/>
        <filter val="2549.01%"/>
        <filter val="-18.92%"/>
        <filter val="-28.92%"/>
        <filter val="-29.92%"/>
        <filter val="-0.55%"/>
        <filter val="1007.41%"/>
        <filter val="13.55%"/>
        <filter val="13.95%"/>
        <filter val="54.55%"/>
        <filter val="64.55%"/>
        <filter val="1363.41%"/>
        <filter val="1800.41%"/>
        <filter val="-19.59%"/>
        <filter val="-70.59%"/>
        <filter val="-94.19%"/>
        <filter val="-99.99%"/>
        <filter val="11.56%"/>
        <filter val="18.16%"/>
        <filter val="26.96%"/>
        <filter val="112.99%"/>
        <filter val="-12.98%"/>
        <filter val="-14.18%"/>
        <filter val="-93.98%"/>
        <filter val="-3.97%"/>
        <filter val="16.57%"/>
        <filter val="8700.00%"/>
        <filter val="10930.58%"/>
        <filter val="-13.17%"/>
        <filter val="-16.17%"/>
        <filter val="-48.17%"/>
        <filter val="-51.17%"/>
        <filter val="-86.17%"/>
        <filter val="31.18%"/>
        <filter val="44.58%"/>
        <filter val="182.97%"/>
        <filter val="-37.56%"/>
        <filter val="10.19%"/>
        <filter val="39.59%"/>
        <filter val="44.59%"/>
        <filter val="256.96%"/>
        <filter val="506.56%"/>
        <filter val="1280.48%"/>
        <filter val="-69.60%"/>
        <filter val="-96.60%"/>
        <filter val="1760.73%"/>
        <filter val="-4.20%"/>
        <filter val="11.60%"/>
        <filter val="62.20%"/>
        <filter val="31.21%"/>
        <filter val="3333.33%"/>
        <filter val="-56.65%"/>
        <filter val="-65.25%"/>
        <filter val="127.25%"/>
        <filter val="150.25%"/>
        <filter val="181.25%"/>
        <filter val="4.23%"/>
        <filter val="-3.63%"/>
        <filter val="23.23%"/>
        <filter val="25.23%"/>
        <filter val="25.63%"/>
        <filter val="47.23%"/>
        <filter val="-90.23%"/>
        <filter val="12.24%"/>
        <filter val="20.64%"/>
        <filter val="920.63%"/>
        <filter val="2.25%"/>
        <filter val="-35.22%"/>
        <filter val="-98.62%"/>
        <filter val="35.65%"/>
        <filter val="46.65%"/>
        <filter val="95.25%"/>
        <filter val="-92.69%"/>
        <filter val="14.26%"/>
        <filter val="16.66%"/>
        <filter val="28.66%"/>
        <filter val="33.26%"/>
        <filter val="764.29%"/>
        <filter val="2.27%"/>
        <filter val="-40.28%"/>
        <filter val="-58.28%"/>
        <filter val="-58.68%"/>
        <filter val="-93.28%"/>
        <filter val="21.27%"/>
        <filter val="28.67%"/>
        <filter val="75.67%"/>
        <filter val="716.28%"/>
        <filter val="-16.67%"/>
        <filter val="-25.67%"/>
        <filter val="33.68%"/>
        <filter val="222.27%"/>
        <filter val="573.27%"/>
        <filter val="627.27%"/>
        <filter val="-12.26%"/>
        <filter val="-12.66%"/>
        <filter val="-93.66%"/>
        <filter val="20.69%"/>
        <filter val="39.29%"/>
        <filter val="311.26%"/>
        <filter val="-18.31%"/>
        <filter val="-51.71%"/>
        <filter val="-98.31%"/>
        <filter val="637.71%"/>
        <filter val="3.70%"/>
        <filter val="-0.71%"/>
        <filter val="11.31%"/>
        <filter val="4.32%"/>
        <filter val="27.72%"/>
        <filter val="-61.34%"/>
        <filter val="-70.74%"/>
        <filter val="-82.74%"/>
        <filter val="-90.34%"/>
        <filter val="-99.74%"/>
        <filter val="-5.33%"/>
        <filter val="31.73%"/>
        <filter val="205.74%"/>
        <filter val="661.74%"/>
        <filter val="-90.33%"/>
        <filter val="113.33%"/>
        <filter val="233.33%"/>
        <filter val="1333.20%"/>
        <filter val="-49.72%"/>
        <filter val="-84.72%"/>
        <filter val="-2.75%"/>
        <filter val="-5.35%"/>
        <filter val="-9.35%"/>
        <filter val="18.75%"/>
        <filter val="21.35%"/>
        <filter val="22.35%"/>
        <filter val="-20.79%"/>
        <filter val="-69.39%"/>
        <filter val="-98.79%"/>
        <filter val="16.36%"/>
        <filter val="49.76%"/>
        <filter val="610.39%"/>
        <filter val="-20.38%"/>
        <filter val="-37.38%"/>
        <filter val="10.37%"/>
        <filter val="347.38%"/>
        <filter val="-54.77%"/>
        <filter val="-60.37%"/>
        <filter val="-81.77%"/>
        <filter val="18.38%"/>
        <filter val="33.78%"/>
        <filter val="-24.36%"/>
        <filter val="-42.76%"/>
        <filter val="-43.76%"/>
        <filter val="-82.76%"/>
        <filter val="-94.36%"/>
        <filter val="-2.39%"/>
        <filter val="259.36%"/>
        <filter val="14213.78%"/>
        <filter val="-10.01%"/>
        <filter val="-15.41%"/>
        <filter val="-21.41%"/>
        <filter val="-31.81%"/>
        <filter val="-33.41%"/>
        <filter val="-42.81%"/>
        <filter val="-52.81%"/>
        <filter val="1079.52%"/>
        <filter val="113.41%"/>
        <filter val="115.81%"/>
        <filter val="3558.54%"/>
        <filter val="-24.80%"/>
        <filter val="-30.00%"/>
        <filter val="-64.40%"/>
        <filter val="-65.00%"/>
        <filter val="-70.00%"/>
        <filter val="-82.80%"/>
        <filter val="-99.40%"/>
        <filter val="100.00%"/>
        <filter val="150.00%"/>
        <filter val="300.00%"/>
        <filter val="10320.00%"/>
        <filter val="444.00%"/>
        <filter val="2.00%"/>
        <filter val="18.00%"/>
        <filter val="20.00%"/>
        <filter val="21.00%"/>
        <filter val="46.80%"/>
        <filter val="60.00%"/>
        <filter val="92.00%"/>
        <filter val="6.81%"/>
        <filter val="-1.81%"/>
        <filter val="-9.41%"/>
        <filter val="12.81%"/>
        <filter val="13.01%"/>
        <filter val="24.01%"/>
        <filter val="4503.92%"/>
        <filter val="9.42%"/>
        <filter val="-30.45%"/>
        <filter val="-80.45%"/>
        <filter val="-3.82%"/>
        <filter val="18.42%"/>
        <filter val="239.85%"/>
        <filter val="2.03%"/>
        <filter val="-48.84%"/>
        <filter val="-2.03%"/>
        <filter val="13.83%"/>
        <filter val="0.44%"/>
        <filter val="-52.03%"/>
        <filter val="-74.03%"/>
        <filter val="-9.04%"/>
        <filter val="10.44%"/>
        <filter val="278.43%"/>
        <filter val="9.05%"/>
        <filter val="-16.02%"/>
        <filter val="-22.02%"/>
        <filter val="-27.02%"/>
        <filter val="-75.82%"/>
        <filter val="-89.42%"/>
        <filter val="-94.82%"/>
        <filter val="175.42%"/>
        <filter val="6.46%"/>
        <filter val="-41.09%"/>
        <filter val="19.46%"/>
        <filter val="34.46%"/>
        <filter val="43.46%"/>
        <filter val="988.89%"/>
        <filter val="5.47%"/>
        <filter val="-10.48%"/>
        <filter val="-50.88%"/>
        <filter val="-54.08%"/>
        <filter val="-75.48%"/>
        <filter val="23.07%"/>
        <filter val="25.87%"/>
        <filter val="143.48%"/>
        <filter val="8640.50%"/>
        <filter val="-12.47%"/>
        <filter val="-20.47%"/>
        <filter val="-1.48%"/>
        <filter val="-8.08%"/>
        <filter val="32.48%"/>
        <filter val="5.89%"/>
        <filter val="-6.09%"/>
        <filter val="24.49%"/>
        <filter val="41.49%"/>
        <filter val="84.09%"/>
        <filter val="2363.57%"/>
      </filters>
    </filterColumn>
    <extLst/>
  </autoFilter>
  <mergeCells count="3">
    <mergeCell ref="B1:F1"/>
    <mergeCell ref="C2:D2"/>
    <mergeCell ref="C3:D3"/>
  </mergeCells>
  <dataValidations count="1">
    <dataValidation type="decimal" operator="between" allowBlank="1" showInputMessage="1" showErrorMessage="1" sqref="D5:D1333">
      <formula1>-99999999999999</formula1>
      <formula2>99999999999999</formula2>
    </dataValidation>
  </dataValidations>
  <pageMargins left="0.751388888888889" right="0.751388888888889" top="0.629861111111111" bottom="0.432638888888889" header="0.314583333333333" footer="0"/>
  <pageSetup paperSize="9" scale="96" fitToHeight="0" orientation="portrait" horizontalDpi="600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/>
  <dimension ref="A1:D1314"/>
  <sheetViews>
    <sheetView topLeftCell="A1276" workbookViewId="0">
      <selection activeCell="D1308" sqref="D1299 D1308"/>
    </sheetView>
  </sheetViews>
  <sheetFormatPr defaultColWidth="9" defaultRowHeight="15.75" outlineLevelCol="3"/>
  <cols>
    <col min="1" max="1" width="22" style="176" customWidth="1"/>
    <col min="2" max="2" width="22" style="177" customWidth="1"/>
    <col min="3" max="3" width="50.875" style="177" customWidth="1"/>
    <col min="4" max="4" width="25.25" style="178" customWidth="1"/>
  </cols>
  <sheetData>
    <row r="1" ht="22.5" spans="1:4">
      <c r="A1" s="179"/>
      <c r="B1" s="179"/>
      <c r="C1" s="180"/>
      <c r="D1" s="181"/>
    </row>
    <row r="2" ht="14.25" spans="1:4">
      <c r="A2" s="182"/>
      <c r="B2" s="183" t="s">
        <v>1</v>
      </c>
      <c r="C2" s="184"/>
      <c r="D2" s="185"/>
    </row>
    <row r="3" spans="1:4">
      <c r="A3" s="186" t="s">
        <v>1096</v>
      </c>
      <c r="B3" s="187" t="s">
        <v>1097</v>
      </c>
      <c r="C3" s="188" t="s">
        <v>1098</v>
      </c>
      <c r="D3" s="189" t="s">
        <v>1099</v>
      </c>
    </row>
    <row r="4" ht="14.25" spans="1:4">
      <c r="A4" s="190"/>
      <c r="B4" s="191"/>
      <c r="C4" s="192" t="s">
        <v>1100</v>
      </c>
      <c r="D4" s="193">
        <f>D5+D234+D274+D291+D381+D433+D489+D546+D673+D746+D823+D846+D953+D1011+D1075+D1095+D1125+D1135+D1180+D1200+D1244+D1293+D1296+D1304+D1308</f>
        <v>558135.22</v>
      </c>
    </row>
    <row r="5" ht="14.25" spans="1:4">
      <c r="A5" s="194" t="s">
        <v>1101</v>
      </c>
      <c r="B5" s="195">
        <v>201</v>
      </c>
      <c r="C5" s="192" t="s">
        <v>1102</v>
      </c>
      <c r="D5" s="193">
        <f>D6+D18+D27+D38+D49+D60+D71+D79+D88+D101+D110+D121+D133+D140+D148+D154+D161+D168+D175+D182+D189+D197+D203+D209+D216+D231</f>
        <v>55244.64</v>
      </c>
    </row>
    <row r="6" ht="14.25" spans="1:4">
      <c r="A6" s="196" t="s">
        <v>1103</v>
      </c>
      <c r="B6" s="195">
        <v>20101</v>
      </c>
      <c r="C6" s="192" t="s">
        <v>1104</v>
      </c>
      <c r="D6" s="193">
        <f>SUM(D7:D17)</f>
        <v>1283.95</v>
      </c>
    </row>
    <row r="7" ht="14.25" spans="1:4">
      <c r="A7" s="197" t="s">
        <v>1105</v>
      </c>
      <c r="B7" s="195">
        <v>2010101</v>
      </c>
      <c r="C7" s="198" t="s">
        <v>1106</v>
      </c>
      <c r="D7" s="199">
        <v>566.17</v>
      </c>
    </row>
    <row r="8" ht="14.25" spans="1:4">
      <c r="A8" s="197" t="s">
        <v>1105</v>
      </c>
      <c r="B8" s="195">
        <v>2010102</v>
      </c>
      <c r="C8" s="198" t="s">
        <v>1107</v>
      </c>
      <c r="D8" s="200">
        <v>84</v>
      </c>
    </row>
    <row r="9" ht="14.25" spans="1:4">
      <c r="A9" s="197" t="s">
        <v>1105</v>
      </c>
      <c r="B9" s="195">
        <v>2010103</v>
      </c>
      <c r="C9" s="201" t="s">
        <v>84</v>
      </c>
      <c r="D9" s="202"/>
    </row>
    <row r="10" ht="14.25" spans="1:4">
      <c r="A10" s="197" t="s">
        <v>1105</v>
      </c>
      <c r="B10" s="195">
        <v>2010104</v>
      </c>
      <c r="C10" s="198" t="s">
        <v>1108</v>
      </c>
      <c r="D10" s="203">
        <v>100</v>
      </c>
    </row>
    <row r="11" ht="14.25" spans="1:4">
      <c r="A11" s="197" t="s">
        <v>1105</v>
      </c>
      <c r="B11" s="195">
        <v>2010105</v>
      </c>
      <c r="C11" s="195" t="s">
        <v>86</v>
      </c>
      <c r="D11" s="202"/>
    </row>
    <row r="12" ht="14.25" spans="1:4">
      <c r="A12" s="197" t="s">
        <v>1105</v>
      </c>
      <c r="B12" s="195">
        <v>2010106</v>
      </c>
      <c r="C12" s="195" t="s">
        <v>87</v>
      </c>
      <c r="D12" s="202"/>
    </row>
    <row r="13" ht="14.25" spans="1:4">
      <c r="A13" s="197" t="s">
        <v>1105</v>
      </c>
      <c r="B13" s="195">
        <v>2010107</v>
      </c>
      <c r="C13" s="198" t="s">
        <v>1109</v>
      </c>
      <c r="D13" s="199">
        <v>133.78</v>
      </c>
    </row>
    <row r="14" ht="14.25" spans="1:4">
      <c r="A14" s="197" t="s">
        <v>1105</v>
      </c>
      <c r="B14" s="195">
        <v>2010108</v>
      </c>
      <c r="C14" s="195" t="s">
        <v>89</v>
      </c>
      <c r="D14" s="202"/>
    </row>
    <row r="15" ht="14.25" spans="1:4">
      <c r="A15" s="197" t="s">
        <v>1105</v>
      </c>
      <c r="B15" s="195">
        <v>2010109</v>
      </c>
      <c r="C15" s="195" t="s">
        <v>90</v>
      </c>
      <c r="D15" s="202"/>
    </row>
    <row r="16" ht="14.25" spans="1:4">
      <c r="A16" s="197" t="s">
        <v>1105</v>
      </c>
      <c r="B16" s="195">
        <v>2010150</v>
      </c>
      <c r="C16" s="195" t="s">
        <v>91</v>
      </c>
      <c r="D16" s="202"/>
    </row>
    <row r="17" ht="14.25" spans="1:4">
      <c r="A17" s="197" t="s">
        <v>1105</v>
      </c>
      <c r="B17" s="195">
        <v>2010199</v>
      </c>
      <c r="C17" s="198" t="s">
        <v>1110</v>
      </c>
      <c r="D17" s="199">
        <v>400</v>
      </c>
    </row>
    <row r="18" ht="14.25" spans="1:4">
      <c r="A18" s="196" t="s">
        <v>1103</v>
      </c>
      <c r="B18" s="195">
        <v>20102</v>
      </c>
      <c r="C18" s="192" t="s">
        <v>1111</v>
      </c>
      <c r="D18" s="193">
        <f>SUM(D19:D26)</f>
        <v>698.42</v>
      </c>
    </row>
    <row r="19" ht="14.25" spans="1:4">
      <c r="A19" s="197" t="s">
        <v>1105</v>
      </c>
      <c r="B19" s="195">
        <v>2010201</v>
      </c>
      <c r="C19" s="198" t="s">
        <v>1106</v>
      </c>
      <c r="D19" s="199">
        <v>494.42</v>
      </c>
    </row>
    <row r="20" spans="1:4">
      <c r="A20" s="197" t="s">
        <v>1105</v>
      </c>
      <c r="B20" s="195">
        <v>2010202</v>
      </c>
      <c r="C20" s="198" t="s">
        <v>1107</v>
      </c>
      <c r="D20" s="204">
        <v>6</v>
      </c>
    </row>
    <row r="21" ht="14.25" spans="1:4">
      <c r="A21" s="197" t="s">
        <v>1105</v>
      </c>
      <c r="B21" s="195">
        <v>2010203</v>
      </c>
      <c r="C21" s="195" t="s">
        <v>84</v>
      </c>
      <c r="D21" s="202"/>
    </row>
    <row r="22" ht="14.25" spans="1:4">
      <c r="A22" s="197" t="s">
        <v>1105</v>
      </c>
      <c r="B22" s="195">
        <v>2010204</v>
      </c>
      <c r="C22" s="198" t="s">
        <v>1112</v>
      </c>
      <c r="D22" s="199">
        <v>80</v>
      </c>
    </row>
    <row r="23" ht="14.25" spans="1:4">
      <c r="A23" s="197" t="s">
        <v>1105</v>
      </c>
      <c r="B23" s="195">
        <v>2010205</v>
      </c>
      <c r="C23" s="195" t="s">
        <v>95</v>
      </c>
      <c r="D23" s="202"/>
    </row>
    <row r="24" ht="14.25" spans="1:4">
      <c r="A24" s="197" t="s">
        <v>1105</v>
      </c>
      <c r="B24" s="195">
        <v>2010206</v>
      </c>
      <c r="C24" s="198" t="s">
        <v>1113</v>
      </c>
      <c r="D24" s="199">
        <v>118</v>
      </c>
    </row>
    <row r="25" ht="14.25" spans="1:4">
      <c r="A25" s="197" t="s">
        <v>1105</v>
      </c>
      <c r="B25" s="195">
        <v>2010250</v>
      </c>
      <c r="C25" s="195" t="s">
        <v>91</v>
      </c>
      <c r="D25" s="202"/>
    </row>
    <row r="26" ht="14.25" spans="1:4">
      <c r="A26" s="197" t="s">
        <v>1105</v>
      </c>
      <c r="B26" s="195">
        <v>2010299</v>
      </c>
      <c r="C26" s="195" t="s">
        <v>97</v>
      </c>
      <c r="D26" s="202"/>
    </row>
    <row r="27" ht="14.25" spans="1:4">
      <c r="A27" s="196" t="s">
        <v>1103</v>
      </c>
      <c r="B27" s="195">
        <v>20103</v>
      </c>
      <c r="C27" s="192" t="s">
        <v>1114</v>
      </c>
      <c r="D27" s="193">
        <f>SUM(D28:D37)</f>
        <v>32386.73</v>
      </c>
    </row>
    <row r="28" ht="14.25" spans="1:4">
      <c r="A28" s="197" t="s">
        <v>1105</v>
      </c>
      <c r="B28" s="195">
        <v>2010301</v>
      </c>
      <c r="C28" s="198" t="s">
        <v>1106</v>
      </c>
      <c r="D28" s="199">
        <f>26974-0.27</f>
        <v>26973.73</v>
      </c>
    </row>
    <row r="29" ht="14.25" spans="1:4">
      <c r="A29" s="197" t="s">
        <v>1105</v>
      </c>
      <c r="B29" s="195">
        <v>2010302</v>
      </c>
      <c r="C29" s="198" t="s">
        <v>1107</v>
      </c>
      <c r="D29" s="199">
        <v>3386</v>
      </c>
    </row>
    <row r="30" ht="14.25" spans="1:4">
      <c r="A30" s="197" t="s">
        <v>1105</v>
      </c>
      <c r="B30" s="195">
        <v>2010303</v>
      </c>
      <c r="C30" s="198" t="s">
        <v>1115</v>
      </c>
      <c r="D30" s="199">
        <v>961</v>
      </c>
    </row>
    <row r="31" ht="14.25" spans="1:4">
      <c r="A31" s="197" t="s">
        <v>1105</v>
      </c>
      <c r="B31" s="195">
        <v>2010304</v>
      </c>
      <c r="C31" s="195" t="s">
        <v>99</v>
      </c>
      <c r="D31" s="202"/>
    </row>
    <row r="32" ht="14.25" spans="1:4">
      <c r="A32" s="197" t="s">
        <v>1105</v>
      </c>
      <c r="B32" s="195">
        <v>2010305</v>
      </c>
      <c r="C32" s="195" t="s">
        <v>100</v>
      </c>
      <c r="D32" s="202"/>
    </row>
    <row r="33" ht="14.25" spans="1:4">
      <c r="A33" s="197" t="s">
        <v>1105</v>
      </c>
      <c r="B33" s="195">
        <v>2010306</v>
      </c>
      <c r="C33" s="198" t="s">
        <v>1116</v>
      </c>
      <c r="D33" s="199">
        <v>566</v>
      </c>
    </row>
    <row r="34" ht="14.25" spans="1:4">
      <c r="A34" s="197" t="s">
        <v>1105</v>
      </c>
      <c r="B34" s="195">
        <v>2010308</v>
      </c>
      <c r="C34" s="198" t="s">
        <v>1117</v>
      </c>
      <c r="D34" s="199">
        <v>500</v>
      </c>
    </row>
    <row r="35" ht="14.25" spans="1:4">
      <c r="A35" s="197" t="s">
        <v>1105</v>
      </c>
      <c r="B35" s="195">
        <v>2010309</v>
      </c>
      <c r="C35" s="195" t="s">
        <v>102</v>
      </c>
      <c r="D35" s="202"/>
    </row>
    <row r="36" ht="14.25" spans="1:4">
      <c r="A36" s="197" t="s">
        <v>1105</v>
      </c>
      <c r="B36" s="195">
        <v>2010350</v>
      </c>
      <c r="C36" s="195" t="s">
        <v>91</v>
      </c>
      <c r="D36" s="202"/>
    </row>
    <row r="37" ht="14.25" spans="1:4">
      <c r="A37" s="197" t="s">
        <v>1105</v>
      </c>
      <c r="B37" s="195">
        <v>2010399</v>
      </c>
      <c r="C37" s="195" t="s">
        <v>103</v>
      </c>
      <c r="D37" s="202"/>
    </row>
    <row r="38" ht="14.25" spans="1:4">
      <c r="A38" s="196" t="s">
        <v>1103</v>
      </c>
      <c r="B38" s="195">
        <v>20104</v>
      </c>
      <c r="C38" s="192" t="s">
        <v>1118</v>
      </c>
      <c r="D38" s="193">
        <f>SUM(D39:D48)</f>
        <v>1293.2</v>
      </c>
    </row>
    <row r="39" ht="14.25" spans="1:4">
      <c r="A39" s="197" t="s">
        <v>1105</v>
      </c>
      <c r="B39" s="195">
        <v>2010401</v>
      </c>
      <c r="C39" s="198" t="s">
        <v>1106</v>
      </c>
      <c r="D39" s="199">
        <f>923+0.2</f>
        <v>923.2</v>
      </c>
    </row>
    <row r="40" ht="14.25" spans="1:4">
      <c r="A40" s="197" t="s">
        <v>1105</v>
      </c>
      <c r="B40" s="195">
        <v>2010402</v>
      </c>
      <c r="C40" s="198" t="s">
        <v>1107</v>
      </c>
      <c r="D40" s="199">
        <v>50</v>
      </c>
    </row>
    <row r="41" ht="14.25" spans="1:4">
      <c r="A41" s="197" t="s">
        <v>1105</v>
      </c>
      <c r="B41" s="195">
        <v>2010403</v>
      </c>
      <c r="C41" s="195" t="s">
        <v>84</v>
      </c>
      <c r="D41" s="202"/>
    </row>
    <row r="42" ht="14.25" spans="1:4">
      <c r="A42" s="197" t="s">
        <v>1105</v>
      </c>
      <c r="B42" s="195">
        <v>2010404</v>
      </c>
      <c r="C42" s="195" t="s">
        <v>105</v>
      </c>
      <c r="D42" s="202"/>
    </row>
    <row r="43" ht="14.25" spans="1:4">
      <c r="A43" s="197" t="s">
        <v>1105</v>
      </c>
      <c r="B43" s="195">
        <v>2010405</v>
      </c>
      <c r="C43" s="195" t="s">
        <v>106</v>
      </c>
      <c r="D43" s="202"/>
    </row>
    <row r="44" ht="14.25" spans="1:4">
      <c r="A44" s="197" t="s">
        <v>1105</v>
      </c>
      <c r="B44" s="195">
        <v>2010406</v>
      </c>
      <c r="C44" s="195" t="s">
        <v>107</v>
      </c>
      <c r="D44" s="202"/>
    </row>
    <row r="45" ht="14.25" spans="1:4">
      <c r="A45" s="197" t="s">
        <v>1105</v>
      </c>
      <c r="B45" s="195">
        <v>2010407</v>
      </c>
      <c r="C45" s="195" t="s">
        <v>108</v>
      </c>
      <c r="D45" s="202"/>
    </row>
    <row r="46" ht="14.25" spans="1:4">
      <c r="A46" s="197" t="s">
        <v>1105</v>
      </c>
      <c r="B46" s="195">
        <v>2010408</v>
      </c>
      <c r="C46" s="195" t="s">
        <v>109</v>
      </c>
      <c r="D46" s="202"/>
    </row>
    <row r="47" ht="14.25" spans="1:4">
      <c r="A47" s="197" t="s">
        <v>1105</v>
      </c>
      <c r="B47" s="195">
        <v>2010450</v>
      </c>
      <c r="C47" s="195" t="s">
        <v>91</v>
      </c>
      <c r="D47" s="202"/>
    </row>
    <row r="48" ht="14.25" spans="1:4">
      <c r="A48" s="197" t="s">
        <v>1105</v>
      </c>
      <c r="B48" s="195">
        <v>2010499</v>
      </c>
      <c r="C48" s="198" t="s">
        <v>1119</v>
      </c>
      <c r="D48" s="199">
        <v>320</v>
      </c>
    </row>
    <row r="49" ht="14.25" spans="1:4">
      <c r="A49" s="196" t="s">
        <v>1103</v>
      </c>
      <c r="B49" s="195">
        <v>20105</v>
      </c>
      <c r="C49" s="192" t="s">
        <v>1120</v>
      </c>
      <c r="D49" s="193">
        <f>SUM(D50:D59)</f>
        <v>320.11</v>
      </c>
    </row>
    <row r="50" ht="14.25" spans="1:4">
      <c r="A50" s="197" t="s">
        <v>1105</v>
      </c>
      <c r="B50" s="195">
        <v>2010501</v>
      </c>
      <c r="C50" s="198" t="s">
        <v>1106</v>
      </c>
      <c r="D50" s="199">
        <f>224+0.11</f>
        <v>224.11</v>
      </c>
    </row>
    <row r="51" ht="14.25" spans="1:4">
      <c r="A51" s="197" t="s">
        <v>1105</v>
      </c>
      <c r="B51" s="195">
        <v>2010502</v>
      </c>
      <c r="C51" s="198" t="s">
        <v>1107</v>
      </c>
      <c r="D51" s="199">
        <v>56</v>
      </c>
    </row>
    <row r="52" ht="14.25" spans="1:4">
      <c r="A52" s="197" t="s">
        <v>1105</v>
      </c>
      <c r="B52" s="195">
        <v>2010503</v>
      </c>
      <c r="C52" s="195" t="s">
        <v>84</v>
      </c>
      <c r="D52" s="202"/>
    </row>
    <row r="53" ht="14.25" spans="1:4">
      <c r="A53" s="197" t="s">
        <v>1105</v>
      </c>
      <c r="B53" s="195">
        <v>2010504</v>
      </c>
      <c r="C53" s="195" t="s">
        <v>112</v>
      </c>
      <c r="D53" s="202"/>
    </row>
    <row r="54" ht="14.25" spans="1:4">
      <c r="A54" s="197" t="s">
        <v>1105</v>
      </c>
      <c r="B54" s="195">
        <v>2010505</v>
      </c>
      <c r="C54" s="195" t="s">
        <v>113</v>
      </c>
      <c r="D54" s="202"/>
    </row>
    <row r="55" ht="14.25" spans="1:4">
      <c r="A55" s="197" t="s">
        <v>1105</v>
      </c>
      <c r="B55" s="195">
        <v>2010506</v>
      </c>
      <c r="C55" s="195" t="s">
        <v>114</v>
      </c>
      <c r="D55" s="202"/>
    </row>
    <row r="56" ht="14.25" spans="1:4">
      <c r="A56" s="197" t="s">
        <v>1105</v>
      </c>
      <c r="B56" s="195">
        <v>2010507</v>
      </c>
      <c r="C56" s="198" t="s">
        <v>1121</v>
      </c>
      <c r="D56" s="199">
        <v>40</v>
      </c>
    </row>
    <row r="57" ht="14.25" spans="1:4">
      <c r="A57" s="197" t="s">
        <v>1105</v>
      </c>
      <c r="B57" s="195">
        <v>2010508</v>
      </c>
      <c r="C57" s="195" t="s">
        <v>116</v>
      </c>
      <c r="D57" s="202"/>
    </row>
    <row r="58" ht="14.25" spans="1:4">
      <c r="A58" s="197" t="s">
        <v>1105</v>
      </c>
      <c r="B58" s="195">
        <v>2010550</v>
      </c>
      <c r="C58" s="195" t="s">
        <v>91</v>
      </c>
      <c r="D58" s="202"/>
    </row>
    <row r="59" ht="14.25" spans="1:4">
      <c r="A59" s="197" t="s">
        <v>1105</v>
      </c>
      <c r="B59" s="195">
        <v>2010599</v>
      </c>
      <c r="C59" s="195" t="s">
        <v>117</v>
      </c>
      <c r="D59" s="202"/>
    </row>
    <row r="60" ht="14.25" spans="1:4">
      <c r="A60" s="196" t="s">
        <v>1103</v>
      </c>
      <c r="B60" s="195">
        <v>20106</v>
      </c>
      <c r="C60" s="192" t="s">
        <v>1122</v>
      </c>
      <c r="D60" s="193">
        <f>SUM(D61:D70)</f>
        <v>2034.27</v>
      </c>
    </row>
    <row r="61" ht="14.25" spans="1:4">
      <c r="A61" s="197" t="s">
        <v>1105</v>
      </c>
      <c r="B61" s="195">
        <v>2010601</v>
      </c>
      <c r="C61" s="198" t="s">
        <v>1106</v>
      </c>
      <c r="D61" s="199">
        <f>1737+0.27</f>
        <v>1737.27</v>
      </c>
    </row>
    <row r="62" ht="14.25" spans="1:4">
      <c r="A62" s="197" t="s">
        <v>1105</v>
      </c>
      <c r="B62" s="195">
        <v>2010602</v>
      </c>
      <c r="C62" s="198" t="s">
        <v>1107</v>
      </c>
      <c r="D62" s="199">
        <v>50</v>
      </c>
    </row>
    <row r="63" ht="14.25" spans="1:4">
      <c r="A63" s="197" t="s">
        <v>1105</v>
      </c>
      <c r="B63" s="195">
        <v>2010603</v>
      </c>
      <c r="C63" s="195" t="s">
        <v>84</v>
      </c>
      <c r="D63" s="202"/>
    </row>
    <row r="64" ht="14.25" spans="1:4">
      <c r="A64" s="197" t="s">
        <v>1105</v>
      </c>
      <c r="B64" s="195">
        <v>2010604</v>
      </c>
      <c r="C64" s="198" t="s">
        <v>1123</v>
      </c>
      <c r="D64" s="199">
        <v>167</v>
      </c>
    </row>
    <row r="65" ht="14.25" spans="1:4">
      <c r="A65" s="197" t="s">
        <v>1105</v>
      </c>
      <c r="B65" s="195">
        <v>2010605</v>
      </c>
      <c r="C65" s="195" t="s">
        <v>120</v>
      </c>
      <c r="D65" s="202"/>
    </row>
    <row r="66" ht="14.25" spans="1:4">
      <c r="A66" s="197" t="s">
        <v>1105</v>
      </c>
      <c r="B66" s="195">
        <v>2010606</v>
      </c>
      <c r="C66" s="195" t="s">
        <v>121</v>
      </c>
      <c r="D66" s="202"/>
    </row>
    <row r="67" ht="14.25" spans="1:4">
      <c r="A67" s="197" t="s">
        <v>1105</v>
      </c>
      <c r="B67" s="195">
        <v>2010607</v>
      </c>
      <c r="C67" s="195" t="s">
        <v>122</v>
      </c>
      <c r="D67" s="202"/>
    </row>
    <row r="68" ht="14.25" spans="1:4">
      <c r="A68" s="197" t="s">
        <v>1105</v>
      </c>
      <c r="B68" s="195">
        <v>2010608</v>
      </c>
      <c r="C68" s="198" t="s">
        <v>1124</v>
      </c>
      <c r="D68" s="199">
        <v>80</v>
      </c>
    </row>
    <row r="69" ht="14.25" spans="1:4">
      <c r="A69" s="197" t="s">
        <v>1105</v>
      </c>
      <c r="B69" s="195">
        <v>2010650</v>
      </c>
      <c r="C69" s="195" t="s">
        <v>91</v>
      </c>
      <c r="D69" s="202"/>
    </row>
    <row r="70" ht="14.25" spans="1:4">
      <c r="A70" s="197" t="s">
        <v>1105</v>
      </c>
      <c r="B70" s="195">
        <v>2010699</v>
      </c>
      <c r="C70" s="195" t="s">
        <v>124</v>
      </c>
      <c r="D70" s="202"/>
    </row>
    <row r="71" ht="14.25" spans="1:4">
      <c r="A71" s="196" t="s">
        <v>1103</v>
      </c>
      <c r="B71" s="195">
        <v>20107</v>
      </c>
      <c r="C71" s="192" t="s">
        <v>1125</v>
      </c>
      <c r="D71" s="193">
        <f>SUM(D72:D78)</f>
        <v>3000</v>
      </c>
    </row>
    <row r="72" ht="14.25" spans="1:4">
      <c r="A72" s="197" t="s">
        <v>1105</v>
      </c>
      <c r="B72" s="195">
        <v>2010701</v>
      </c>
      <c r="C72" s="195" t="s">
        <v>82</v>
      </c>
      <c r="D72" s="202"/>
    </row>
    <row r="73" ht="14.25" spans="1:4">
      <c r="A73" s="197" t="s">
        <v>1105</v>
      </c>
      <c r="B73" s="195">
        <v>2010702</v>
      </c>
      <c r="C73" s="195" t="s">
        <v>83</v>
      </c>
      <c r="D73" s="202"/>
    </row>
    <row r="74" ht="14.25" spans="1:4">
      <c r="A74" s="197" t="s">
        <v>1105</v>
      </c>
      <c r="B74" s="195">
        <v>2010703</v>
      </c>
      <c r="C74" s="195" t="s">
        <v>84</v>
      </c>
      <c r="D74" s="202"/>
    </row>
    <row r="75" ht="14.25" spans="1:4">
      <c r="A75" s="197" t="s">
        <v>1105</v>
      </c>
      <c r="B75" s="195">
        <v>2010709</v>
      </c>
      <c r="C75" s="195" t="s">
        <v>122</v>
      </c>
      <c r="D75" s="202"/>
    </row>
    <row r="76" ht="14.25" spans="1:4">
      <c r="A76" s="197" t="s">
        <v>1105</v>
      </c>
      <c r="B76" s="195">
        <v>2010710</v>
      </c>
      <c r="C76" s="195" t="s">
        <v>126</v>
      </c>
      <c r="D76" s="202"/>
    </row>
    <row r="77" ht="14.25" spans="1:4">
      <c r="A77" s="197" t="s">
        <v>1105</v>
      </c>
      <c r="B77" s="195">
        <v>2010750</v>
      </c>
      <c r="C77" s="195" t="s">
        <v>91</v>
      </c>
      <c r="D77" s="202"/>
    </row>
    <row r="78" ht="14.25" spans="1:4">
      <c r="A78" s="197" t="s">
        <v>1105</v>
      </c>
      <c r="B78" s="195">
        <v>2010799</v>
      </c>
      <c r="C78" s="198" t="s">
        <v>1126</v>
      </c>
      <c r="D78" s="199">
        <v>3000</v>
      </c>
    </row>
    <row r="79" ht="14.25" spans="1:4">
      <c r="A79" s="196" t="s">
        <v>1103</v>
      </c>
      <c r="B79" s="195">
        <v>20108</v>
      </c>
      <c r="C79" s="192" t="s">
        <v>1127</v>
      </c>
      <c r="D79" s="193">
        <f>SUM(D80:D87)</f>
        <v>756.46</v>
      </c>
    </row>
    <row r="80" ht="14.25" spans="1:4">
      <c r="A80" s="197" t="s">
        <v>1105</v>
      </c>
      <c r="B80" s="195">
        <v>2010801</v>
      </c>
      <c r="C80" s="198" t="s">
        <v>1106</v>
      </c>
      <c r="D80" s="199">
        <f>616+0.46</f>
        <v>616.46</v>
      </c>
    </row>
    <row r="81" ht="14.25" spans="1:4">
      <c r="A81" s="197" t="s">
        <v>1105</v>
      </c>
      <c r="B81" s="195">
        <v>2010802</v>
      </c>
      <c r="C81" s="198" t="s">
        <v>1107</v>
      </c>
      <c r="D81" s="199">
        <v>125</v>
      </c>
    </row>
    <row r="82" ht="14.25" spans="1:4">
      <c r="A82" s="197" t="s">
        <v>1105</v>
      </c>
      <c r="B82" s="195">
        <v>2010803</v>
      </c>
      <c r="C82" s="195" t="s">
        <v>84</v>
      </c>
      <c r="D82" s="202"/>
    </row>
    <row r="83" ht="14.25" spans="1:4">
      <c r="A83" s="197" t="s">
        <v>1105</v>
      </c>
      <c r="B83" s="195">
        <v>2010804</v>
      </c>
      <c r="C83" s="195" t="s">
        <v>129</v>
      </c>
      <c r="D83" s="202"/>
    </row>
    <row r="84" ht="14.25" spans="1:4">
      <c r="A84" s="197" t="s">
        <v>1105</v>
      </c>
      <c r="B84" s="195">
        <v>2010805</v>
      </c>
      <c r="C84" s="195" t="s">
        <v>130</v>
      </c>
      <c r="D84" s="202"/>
    </row>
    <row r="85" ht="14.25" spans="1:4">
      <c r="A85" s="197" t="s">
        <v>1105</v>
      </c>
      <c r="B85" s="195">
        <v>2010806</v>
      </c>
      <c r="C85" s="195" t="s">
        <v>122</v>
      </c>
      <c r="D85" s="202"/>
    </row>
    <row r="86" ht="14.25" spans="1:4">
      <c r="A86" s="197" t="s">
        <v>1105</v>
      </c>
      <c r="B86" s="195">
        <v>2010850</v>
      </c>
      <c r="C86" s="195" t="s">
        <v>91</v>
      </c>
      <c r="D86" s="202"/>
    </row>
    <row r="87" ht="14.25" spans="1:4">
      <c r="A87" s="197" t="s">
        <v>1105</v>
      </c>
      <c r="B87" s="195">
        <v>2010899</v>
      </c>
      <c r="C87" s="198" t="s">
        <v>1128</v>
      </c>
      <c r="D87" s="199">
        <v>15</v>
      </c>
    </row>
    <row r="88" ht="14.25" spans="1:4">
      <c r="A88" s="196" t="s">
        <v>1103</v>
      </c>
      <c r="B88" s="195">
        <v>20109</v>
      </c>
      <c r="C88" s="205" t="s">
        <v>132</v>
      </c>
      <c r="D88" s="193">
        <f>SUM(D89:D100)</f>
        <v>0</v>
      </c>
    </row>
    <row r="89" ht="14.25" spans="1:4">
      <c r="A89" s="197" t="s">
        <v>1105</v>
      </c>
      <c r="B89" s="195">
        <v>2010901</v>
      </c>
      <c r="C89" s="195" t="s">
        <v>82</v>
      </c>
      <c r="D89" s="202"/>
    </row>
    <row r="90" ht="14.25" spans="1:4">
      <c r="A90" s="197" t="s">
        <v>1105</v>
      </c>
      <c r="B90" s="195">
        <v>2010902</v>
      </c>
      <c r="C90" s="195" t="s">
        <v>83</v>
      </c>
      <c r="D90" s="202"/>
    </row>
    <row r="91" ht="14.25" spans="1:4">
      <c r="A91" s="197" t="s">
        <v>1105</v>
      </c>
      <c r="B91" s="195">
        <v>2010903</v>
      </c>
      <c r="C91" s="195" t="s">
        <v>84</v>
      </c>
      <c r="D91" s="202"/>
    </row>
    <row r="92" ht="14.25" spans="1:4">
      <c r="A92" s="197" t="s">
        <v>1105</v>
      </c>
      <c r="B92" s="195">
        <v>2010905</v>
      </c>
      <c r="C92" s="195" t="s">
        <v>133</v>
      </c>
      <c r="D92" s="202"/>
    </row>
    <row r="93" ht="14.25" spans="1:4">
      <c r="A93" s="197" t="s">
        <v>1105</v>
      </c>
      <c r="B93" s="195">
        <v>2010907</v>
      </c>
      <c r="C93" s="195" t="s">
        <v>134</v>
      </c>
      <c r="D93" s="202"/>
    </row>
    <row r="94" ht="14.25" spans="1:4">
      <c r="A94" s="197" t="s">
        <v>1105</v>
      </c>
      <c r="B94" s="195">
        <v>2010908</v>
      </c>
      <c r="C94" s="195" t="s">
        <v>122</v>
      </c>
      <c r="D94" s="202"/>
    </row>
    <row r="95" ht="14.25" spans="1:4">
      <c r="A95" s="197" t="s">
        <v>1105</v>
      </c>
      <c r="B95" s="195">
        <v>2010909</v>
      </c>
      <c r="C95" s="195" t="s">
        <v>135</v>
      </c>
      <c r="D95" s="202"/>
    </row>
    <row r="96" ht="14.25" spans="1:4">
      <c r="A96" s="197" t="s">
        <v>1105</v>
      </c>
      <c r="B96" s="195">
        <v>2010910</v>
      </c>
      <c r="C96" s="195" t="s">
        <v>136</v>
      </c>
      <c r="D96" s="202"/>
    </row>
    <row r="97" ht="14.25" spans="1:4">
      <c r="A97" s="197" t="s">
        <v>1105</v>
      </c>
      <c r="B97" s="195">
        <v>2010911</v>
      </c>
      <c r="C97" s="195" t="s">
        <v>137</v>
      </c>
      <c r="D97" s="202"/>
    </row>
    <row r="98" ht="14.25" spans="1:4">
      <c r="A98" s="197" t="s">
        <v>1105</v>
      </c>
      <c r="B98" s="195">
        <v>2010912</v>
      </c>
      <c r="C98" s="195" t="s">
        <v>138</v>
      </c>
      <c r="D98" s="202"/>
    </row>
    <row r="99" ht="14.25" spans="1:4">
      <c r="A99" s="197" t="s">
        <v>1105</v>
      </c>
      <c r="B99" s="195">
        <v>2010950</v>
      </c>
      <c r="C99" s="195" t="s">
        <v>91</v>
      </c>
      <c r="D99" s="202"/>
    </row>
    <row r="100" ht="14.25" spans="1:4">
      <c r="A100" s="197" t="s">
        <v>1105</v>
      </c>
      <c r="B100" s="195">
        <v>2010999</v>
      </c>
      <c r="C100" s="195" t="s">
        <v>139</v>
      </c>
      <c r="D100" s="202"/>
    </row>
    <row r="101" ht="14.25" spans="1:4">
      <c r="A101" s="196" t="s">
        <v>1103</v>
      </c>
      <c r="B101" s="195">
        <v>20111</v>
      </c>
      <c r="C101" s="192" t="s">
        <v>1129</v>
      </c>
      <c r="D101" s="193">
        <f>SUM(D102:D109)</f>
        <v>2510.74</v>
      </c>
    </row>
    <row r="102" ht="14.25" spans="1:4">
      <c r="A102" s="197" t="s">
        <v>1105</v>
      </c>
      <c r="B102" s="195">
        <v>2011101</v>
      </c>
      <c r="C102" s="198" t="s">
        <v>1106</v>
      </c>
      <c r="D102" s="199">
        <f>1955-0.26</f>
        <v>1954.74</v>
      </c>
    </row>
    <row r="103" ht="14.25" spans="1:4">
      <c r="A103" s="197" t="s">
        <v>1105</v>
      </c>
      <c r="B103" s="195">
        <v>2011102</v>
      </c>
      <c r="C103" s="198" t="s">
        <v>1107</v>
      </c>
      <c r="D103" s="199">
        <v>66</v>
      </c>
    </row>
    <row r="104" ht="14.25" spans="1:4">
      <c r="A104" s="197" t="s">
        <v>1105</v>
      </c>
      <c r="B104" s="195">
        <v>2011103</v>
      </c>
      <c r="C104" s="195" t="s">
        <v>84</v>
      </c>
      <c r="D104" s="202"/>
    </row>
    <row r="105" ht="14.25" spans="1:4">
      <c r="A105" s="197" t="s">
        <v>1105</v>
      </c>
      <c r="B105" s="195">
        <v>2011104</v>
      </c>
      <c r="C105" s="198" t="s">
        <v>1130</v>
      </c>
      <c r="D105" s="199">
        <v>150</v>
      </c>
    </row>
    <row r="106" ht="14.25" spans="1:4">
      <c r="A106" s="197" t="s">
        <v>1105</v>
      </c>
      <c r="B106" s="195">
        <v>2011105</v>
      </c>
      <c r="C106" s="198" t="s">
        <v>1131</v>
      </c>
      <c r="D106" s="199">
        <v>220</v>
      </c>
    </row>
    <row r="107" ht="14.25" spans="1:4">
      <c r="A107" s="197" t="s">
        <v>1105</v>
      </c>
      <c r="B107" s="195">
        <v>2011106</v>
      </c>
      <c r="C107" s="198" t="s">
        <v>1132</v>
      </c>
      <c r="D107" s="199">
        <v>120</v>
      </c>
    </row>
    <row r="108" ht="14.25" spans="1:4">
      <c r="A108" s="197" t="s">
        <v>1105</v>
      </c>
      <c r="B108" s="195">
        <v>2011150</v>
      </c>
      <c r="C108" s="195" t="s">
        <v>91</v>
      </c>
      <c r="D108" s="202"/>
    </row>
    <row r="109" ht="14.25" spans="1:4">
      <c r="A109" s="197" t="s">
        <v>1105</v>
      </c>
      <c r="B109" s="195">
        <v>2011199</v>
      </c>
      <c r="C109" s="195" t="s">
        <v>144</v>
      </c>
      <c r="D109" s="202"/>
    </row>
    <row r="110" ht="14.25" spans="1:4">
      <c r="A110" s="196" t="s">
        <v>1103</v>
      </c>
      <c r="B110" s="195">
        <v>20113</v>
      </c>
      <c r="C110" s="192" t="s">
        <v>1133</v>
      </c>
      <c r="D110" s="193">
        <f>SUM(D111:D120)</f>
        <v>2844.98</v>
      </c>
    </row>
    <row r="111" ht="14.25" spans="1:4">
      <c r="A111" s="197" t="s">
        <v>1105</v>
      </c>
      <c r="B111" s="195">
        <v>2011301</v>
      </c>
      <c r="C111" s="198" t="s">
        <v>1106</v>
      </c>
      <c r="D111" s="199">
        <f>2800-0.02</f>
        <v>2799.98</v>
      </c>
    </row>
    <row r="112" ht="14.25" spans="1:4">
      <c r="A112" s="197" t="s">
        <v>1105</v>
      </c>
      <c r="B112" s="195">
        <v>2011302</v>
      </c>
      <c r="C112" s="195" t="s">
        <v>83</v>
      </c>
      <c r="D112" s="202"/>
    </row>
    <row r="113" ht="14.25" spans="1:4">
      <c r="A113" s="197" t="s">
        <v>1105</v>
      </c>
      <c r="B113" s="195">
        <v>2011303</v>
      </c>
      <c r="C113" s="195" t="s">
        <v>84</v>
      </c>
      <c r="D113" s="202"/>
    </row>
    <row r="114" ht="14.25" spans="1:4">
      <c r="A114" s="197" t="s">
        <v>1105</v>
      </c>
      <c r="B114" s="195">
        <v>2011304</v>
      </c>
      <c r="C114" s="195" t="s">
        <v>146</v>
      </c>
      <c r="D114" s="202"/>
    </row>
    <row r="115" ht="14.25" spans="1:4">
      <c r="A115" s="197" t="s">
        <v>1105</v>
      </c>
      <c r="B115" s="195">
        <v>2011305</v>
      </c>
      <c r="C115" s="195" t="s">
        <v>147</v>
      </c>
      <c r="D115" s="202"/>
    </row>
    <row r="116" ht="14.25" spans="1:4">
      <c r="A116" s="197" t="s">
        <v>1105</v>
      </c>
      <c r="B116" s="195">
        <v>2011306</v>
      </c>
      <c r="C116" s="195" t="s">
        <v>148</v>
      </c>
      <c r="D116" s="202"/>
    </row>
    <row r="117" ht="14.25" spans="1:4">
      <c r="A117" s="197" t="s">
        <v>1105</v>
      </c>
      <c r="B117" s="195">
        <v>2011307</v>
      </c>
      <c r="C117" s="195" t="s">
        <v>149</v>
      </c>
      <c r="D117" s="202"/>
    </row>
    <row r="118" ht="14.25" spans="1:4">
      <c r="A118" s="197" t="s">
        <v>1105</v>
      </c>
      <c r="B118" s="195">
        <v>2011308</v>
      </c>
      <c r="C118" s="198" t="s">
        <v>1134</v>
      </c>
      <c r="D118" s="199">
        <v>45</v>
      </c>
    </row>
    <row r="119" ht="14.25" spans="1:4">
      <c r="A119" s="197" t="s">
        <v>1105</v>
      </c>
      <c r="B119" s="195">
        <v>2011350</v>
      </c>
      <c r="C119" s="195" t="s">
        <v>91</v>
      </c>
      <c r="D119" s="202"/>
    </row>
    <row r="120" ht="14.25" spans="1:4">
      <c r="A120" s="197" t="s">
        <v>1105</v>
      </c>
      <c r="B120" s="195">
        <v>2011399</v>
      </c>
      <c r="C120" s="195" t="s">
        <v>151</v>
      </c>
      <c r="D120" s="202"/>
    </row>
    <row r="121" ht="14.25" spans="1:4">
      <c r="A121" s="196" t="s">
        <v>1103</v>
      </c>
      <c r="B121" s="195">
        <v>20114</v>
      </c>
      <c r="C121" s="205" t="s">
        <v>152</v>
      </c>
      <c r="D121" s="193">
        <f>SUM(D122:D132)</f>
        <v>0</v>
      </c>
    </row>
    <row r="122" ht="14.25" spans="1:4">
      <c r="A122" s="197" t="s">
        <v>1105</v>
      </c>
      <c r="B122" s="195">
        <v>2011401</v>
      </c>
      <c r="C122" s="195" t="s">
        <v>82</v>
      </c>
      <c r="D122" s="202"/>
    </row>
    <row r="123" ht="14.25" spans="1:4">
      <c r="A123" s="197" t="s">
        <v>1105</v>
      </c>
      <c r="B123" s="195">
        <v>2011402</v>
      </c>
      <c r="C123" s="195" t="s">
        <v>83</v>
      </c>
      <c r="D123" s="202"/>
    </row>
    <row r="124" ht="14.25" spans="1:4">
      <c r="A124" s="197" t="s">
        <v>1105</v>
      </c>
      <c r="B124" s="195">
        <v>2011403</v>
      </c>
      <c r="C124" s="195" t="s">
        <v>84</v>
      </c>
      <c r="D124" s="202"/>
    </row>
    <row r="125" ht="14.25" spans="1:4">
      <c r="A125" s="197" t="s">
        <v>1105</v>
      </c>
      <c r="B125" s="195">
        <v>2011404</v>
      </c>
      <c r="C125" s="195" t="s">
        <v>153</v>
      </c>
      <c r="D125" s="202"/>
    </row>
    <row r="126" ht="14.25" spans="1:4">
      <c r="A126" s="197" t="s">
        <v>1105</v>
      </c>
      <c r="B126" s="195">
        <v>2011405</v>
      </c>
      <c r="C126" s="195" t="s">
        <v>154</v>
      </c>
      <c r="D126" s="202"/>
    </row>
    <row r="127" ht="14.25" spans="1:4">
      <c r="A127" s="197" t="s">
        <v>1105</v>
      </c>
      <c r="B127" s="195">
        <v>2011408</v>
      </c>
      <c r="C127" s="195" t="s">
        <v>155</v>
      </c>
      <c r="D127" s="202"/>
    </row>
    <row r="128" ht="14.25" spans="1:4">
      <c r="A128" s="197" t="s">
        <v>1105</v>
      </c>
      <c r="B128" s="195">
        <v>2011409</v>
      </c>
      <c r="C128" s="195" t="s">
        <v>156</v>
      </c>
      <c r="D128" s="202"/>
    </row>
    <row r="129" ht="14.25" spans="1:4">
      <c r="A129" s="197" t="s">
        <v>1105</v>
      </c>
      <c r="B129" s="195">
        <v>2011410</v>
      </c>
      <c r="C129" s="195" t="s">
        <v>157</v>
      </c>
      <c r="D129" s="202"/>
    </row>
    <row r="130" ht="14.25" spans="1:4">
      <c r="A130" s="197" t="s">
        <v>1105</v>
      </c>
      <c r="B130" s="195">
        <v>2011411</v>
      </c>
      <c r="C130" s="195" t="s">
        <v>158</v>
      </c>
      <c r="D130" s="202"/>
    </row>
    <row r="131" ht="14.25" spans="1:4">
      <c r="A131" s="197" t="s">
        <v>1105</v>
      </c>
      <c r="B131" s="195">
        <v>2011450</v>
      </c>
      <c r="C131" s="195" t="s">
        <v>91</v>
      </c>
      <c r="D131" s="202"/>
    </row>
    <row r="132" ht="14.25" spans="1:4">
      <c r="A132" s="197" t="s">
        <v>1105</v>
      </c>
      <c r="B132" s="195">
        <v>2011499</v>
      </c>
      <c r="C132" s="195" t="s">
        <v>159</v>
      </c>
      <c r="D132" s="202"/>
    </row>
    <row r="133" ht="14.25" spans="1:4">
      <c r="A133" s="196" t="s">
        <v>1103</v>
      </c>
      <c r="B133" s="195">
        <v>20123</v>
      </c>
      <c r="C133" s="205" t="s">
        <v>160</v>
      </c>
      <c r="D133" s="193">
        <f>SUM(D134:D139)</f>
        <v>0</v>
      </c>
    </row>
    <row r="134" ht="14.25" spans="1:4">
      <c r="A134" s="197" t="s">
        <v>1105</v>
      </c>
      <c r="B134" s="195">
        <v>2012301</v>
      </c>
      <c r="C134" s="195" t="s">
        <v>82</v>
      </c>
      <c r="D134" s="202"/>
    </row>
    <row r="135" ht="14.25" spans="1:4">
      <c r="A135" s="197" t="s">
        <v>1105</v>
      </c>
      <c r="B135" s="195">
        <v>2012302</v>
      </c>
      <c r="C135" s="195" t="s">
        <v>83</v>
      </c>
      <c r="D135" s="202"/>
    </row>
    <row r="136" ht="14.25" spans="1:4">
      <c r="A136" s="197" t="s">
        <v>1105</v>
      </c>
      <c r="B136" s="195">
        <v>2012303</v>
      </c>
      <c r="C136" s="195" t="s">
        <v>84</v>
      </c>
      <c r="D136" s="202"/>
    </row>
    <row r="137" ht="14.25" spans="1:4">
      <c r="A137" s="197" t="s">
        <v>1105</v>
      </c>
      <c r="B137" s="195">
        <v>2012304</v>
      </c>
      <c r="C137" s="195" t="s">
        <v>161</v>
      </c>
      <c r="D137" s="202"/>
    </row>
    <row r="138" ht="14.25" spans="1:4">
      <c r="A138" s="197" t="s">
        <v>1105</v>
      </c>
      <c r="B138" s="195">
        <v>2012350</v>
      </c>
      <c r="C138" s="195" t="s">
        <v>91</v>
      </c>
      <c r="D138" s="202"/>
    </row>
    <row r="139" ht="14.25" spans="1:4">
      <c r="A139" s="197" t="s">
        <v>1105</v>
      </c>
      <c r="B139" s="195">
        <v>2012399</v>
      </c>
      <c r="C139" s="195" t="s">
        <v>162</v>
      </c>
      <c r="D139" s="202"/>
    </row>
    <row r="140" ht="14.25" spans="1:4">
      <c r="A140" s="196" t="s">
        <v>1103</v>
      </c>
      <c r="B140" s="195">
        <v>20125</v>
      </c>
      <c r="C140" s="205" t="s">
        <v>163</v>
      </c>
      <c r="D140" s="193">
        <f>SUM(D141:D147)</f>
        <v>0</v>
      </c>
    </row>
    <row r="141" ht="14.25" spans="1:4">
      <c r="A141" s="197" t="s">
        <v>1105</v>
      </c>
      <c r="B141" s="195">
        <v>2012501</v>
      </c>
      <c r="C141" s="195" t="s">
        <v>82</v>
      </c>
      <c r="D141" s="202"/>
    </row>
    <row r="142" ht="14.25" spans="1:4">
      <c r="A142" s="197" t="s">
        <v>1105</v>
      </c>
      <c r="B142" s="195">
        <v>2012502</v>
      </c>
      <c r="C142" s="195" t="s">
        <v>83</v>
      </c>
      <c r="D142" s="202"/>
    </row>
    <row r="143" ht="14.25" spans="1:4">
      <c r="A143" s="197" t="s">
        <v>1105</v>
      </c>
      <c r="B143" s="195">
        <v>2012503</v>
      </c>
      <c r="C143" s="195" t="s">
        <v>84</v>
      </c>
      <c r="D143" s="202"/>
    </row>
    <row r="144" ht="14.25" spans="1:4">
      <c r="A144" s="197" t="s">
        <v>1105</v>
      </c>
      <c r="B144" s="195">
        <v>2012504</v>
      </c>
      <c r="C144" s="195" t="s">
        <v>164</v>
      </c>
      <c r="D144" s="202"/>
    </row>
    <row r="145" ht="14.25" spans="1:4">
      <c r="A145" s="197" t="s">
        <v>1105</v>
      </c>
      <c r="B145" s="195">
        <v>2012505</v>
      </c>
      <c r="C145" s="195" t="s">
        <v>165</v>
      </c>
      <c r="D145" s="202"/>
    </row>
    <row r="146" ht="14.25" spans="1:4">
      <c r="A146" s="197" t="s">
        <v>1105</v>
      </c>
      <c r="B146" s="195">
        <v>2012550</v>
      </c>
      <c r="C146" s="195" t="s">
        <v>91</v>
      </c>
      <c r="D146" s="202"/>
    </row>
    <row r="147" ht="14.25" spans="1:4">
      <c r="A147" s="197" t="s">
        <v>1105</v>
      </c>
      <c r="B147" s="195">
        <v>2012599</v>
      </c>
      <c r="C147" s="195" t="s">
        <v>166</v>
      </c>
      <c r="D147" s="202"/>
    </row>
    <row r="148" ht="14.25" spans="1:4">
      <c r="A148" s="196" t="s">
        <v>1103</v>
      </c>
      <c r="B148" s="195">
        <v>20126</v>
      </c>
      <c r="C148" s="192" t="s">
        <v>1135</v>
      </c>
      <c r="D148" s="193">
        <f>SUM(D149:D153)</f>
        <v>195.88</v>
      </c>
    </row>
    <row r="149" ht="14.25" spans="1:4">
      <c r="A149" s="197" t="s">
        <v>1105</v>
      </c>
      <c r="B149" s="195">
        <v>2012601</v>
      </c>
      <c r="C149" s="198" t="s">
        <v>1106</v>
      </c>
      <c r="D149" s="199">
        <f>77-0.12</f>
        <v>76.88</v>
      </c>
    </row>
    <row r="150" ht="14.25" spans="1:4">
      <c r="A150" s="197" t="s">
        <v>1105</v>
      </c>
      <c r="B150" s="195">
        <v>2012602</v>
      </c>
      <c r="C150" s="195" t="s">
        <v>83</v>
      </c>
      <c r="D150" s="202"/>
    </row>
    <row r="151" ht="14.25" spans="1:4">
      <c r="A151" s="197" t="s">
        <v>1105</v>
      </c>
      <c r="B151" s="195">
        <v>2012603</v>
      </c>
      <c r="C151" s="195" t="s">
        <v>84</v>
      </c>
      <c r="D151" s="202"/>
    </row>
    <row r="152" ht="14.25" spans="1:4">
      <c r="A152" s="197" t="s">
        <v>1105</v>
      </c>
      <c r="B152" s="195">
        <v>2012604</v>
      </c>
      <c r="C152" s="198" t="s">
        <v>1136</v>
      </c>
      <c r="D152" s="199">
        <v>119</v>
      </c>
    </row>
    <row r="153" ht="14.25" spans="1:4">
      <c r="A153" s="197" t="s">
        <v>1105</v>
      </c>
      <c r="B153" s="195">
        <v>2012699</v>
      </c>
      <c r="C153" s="195" t="s">
        <v>169</v>
      </c>
      <c r="D153" s="202"/>
    </row>
    <row r="154" ht="14.25" spans="1:4">
      <c r="A154" s="196" t="s">
        <v>1103</v>
      </c>
      <c r="B154" s="195">
        <v>20128</v>
      </c>
      <c r="C154" s="192" t="s">
        <v>1137</v>
      </c>
      <c r="D154" s="193">
        <f>SUM(D155:D160)</f>
        <v>98.43</v>
      </c>
    </row>
    <row r="155" ht="14.25" spans="1:4">
      <c r="A155" s="197" t="s">
        <v>1105</v>
      </c>
      <c r="B155" s="195">
        <v>2012801</v>
      </c>
      <c r="C155" s="198" t="s">
        <v>1106</v>
      </c>
      <c r="D155" s="199">
        <f>72-0.57</f>
        <v>71.43</v>
      </c>
    </row>
    <row r="156" ht="14.25" spans="1:4">
      <c r="A156" s="197" t="s">
        <v>1105</v>
      </c>
      <c r="B156" s="195">
        <v>2012802</v>
      </c>
      <c r="C156" s="198" t="s">
        <v>1107</v>
      </c>
      <c r="D156" s="199">
        <v>27</v>
      </c>
    </row>
    <row r="157" ht="14.25" spans="1:4">
      <c r="A157" s="197" t="s">
        <v>1105</v>
      </c>
      <c r="B157" s="195">
        <v>2012803</v>
      </c>
      <c r="C157" s="195" t="s">
        <v>84</v>
      </c>
      <c r="D157" s="202"/>
    </row>
    <row r="158" ht="14.25" spans="1:4">
      <c r="A158" s="197" t="s">
        <v>1105</v>
      </c>
      <c r="B158" s="195">
        <v>2012804</v>
      </c>
      <c r="C158" s="195" t="s">
        <v>96</v>
      </c>
      <c r="D158" s="202"/>
    </row>
    <row r="159" ht="14.25" spans="1:4">
      <c r="A159" s="197" t="s">
        <v>1105</v>
      </c>
      <c r="B159" s="195">
        <v>2012850</v>
      </c>
      <c r="C159" s="195" t="s">
        <v>91</v>
      </c>
      <c r="D159" s="202"/>
    </row>
    <row r="160" ht="14.25" spans="1:4">
      <c r="A160" s="197" t="s">
        <v>1105</v>
      </c>
      <c r="B160" s="195">
        <v>2012899</v>
      </c>
      <c r="C160" s="195" t="s">
        <v>171</v>
      </c>
      <c r="D160" s="202"/>
    </row>
    <row r="161" ht="14.25" spans="1:4">
      <c r="A161" s="196" t="s">
        <v>1103</v>
      </c>
      <c r="B161" s="195">
        <v>20129</v>
      </c>
      <c r="C161" s="192" t="s">
        <v>1138</v>
      </c>
      <c r="D161" s="193">
        <f>SUM(D162:D167)</f>
        <v>302.25</v>
      </c>
    </row>
    <row r="162" ht="14.25" spans="1:4">
      <c r="A162" s="197" t="s">
        <v>1105</v>
      </c>
      <c r="B162" s="195">
        <v>2012901</v>
      </c>
      <c r="C162" s="198" t="s">
        <v>1106</v>
      </c>
      <c r="D162" s="199">
        <f>245+0.25</f>
        <v>245.25</v>
      </c>
    </row>
    <row r="163" ht="14.25" spans="1:4">
      <c r="A163" s="197" t="s">
        <v>1105</v>
      </c>
      <c r="B163" s="195">
        <v>2012902</v>
      </c>
      <c r="C163" s="195" t="s">
        <v>83</v>
      </c>
      <c r="D163" s="202"/>
    </row>
    <row r="164" ht="14.25" spans="1:4">
      <c r="A164" s="197" t="s">
        <v>1105</v>
      </c>
      <c r="B164" s="195">
        <v>2012903</v>
      </c>
      <c r="C164" s="195" t="s">
        <v>84</v>
      </c>
      <c r="D164" s="202"/>
    </row>
    <row r="165" ht="14.25" spans="1:4">
      <c r="A165" s="197" t="s">
        <v>1105</v>
      </c>
      <c r="B165" s="195">
        <v>2012906</v>
      </c>
      <c r="C165" s="195" t="s">
        <v>173</v>
      </c>
      <c r="D165" s="202"/>
    </row>
    <row r="166" ht="14.25" spans="1:4">
      <c r="A166" s="197" t="s">
        <v>1105</v>
      </c>
      <c r="B166" s="195">
        <v>2012950</v>
      </c>
      <c r="C166" s="195" t="s">
        <v>91</v>
      </c>
      <c r="D166" s="202"/>
    </row>
    <row r="167" ht="14.25" spans="1:4">
      <c r="A167" s="197" t="s">
        <v>1105</v>
      </c>
      <c r="B167" s="195">
        <v>2012999</v>
      </c>
      <c r="C167" s="198" t="s">
        <v>1139</v>
      </c>
      <c r="D167" s="199">
        <v>57</v>
      </c>
    </row>
    <row r="168" ht="14.25" spans="1:4">
      <c r="A168" s="196" t="s">
        <v>1103</v>
      </c>
      <c r="B168" s="195">
        <v>20131</v>
      </c>
      <c r="C168" s="192" t="s">
        <v>1140</v>
      </c>
      <c r="D168" s="193">
        <f>SUM(D169:D174)</f>
        <v>1683.13</v>
      </c>
    </row>
    <row r="169" ht="14.25" spans="1:4">
      <c r="A169" s="197" t="s">
        <v>1105</v>
      </c>
      <c r="B169" s="195">
        <v>2013101</v>
      </c>
      <c r="C169" s="198" t="s">
        <v>1106</v>
      </c>
      <c r="D169" s="199">
        <f>970+0.13</f>
        <v>970.13</v>
      </c>
    </row>
    <row r="170" ht="14.25" spans="1:4">
      <c r="A170" s="197" t="s">
        <v>1105</v>
      </c>
      <c r="B170" s="195">
        <v>2013102</v>
      </c>
      <c r="C170" s="198" t="s">
        <v>1107</v>
      </c>
      <c r="D170" s="199">
        <v>713</v>
      </c>
    </row>
    <row r="171" ht="14.25" spans="1:4">
      <c r="A171" s="197" t="s">
        <v>1105</v>
      </c>
      <c r="B171" s="195">
        <v>2013103</v>
      </c>
      <c r="C171" s="195" t="s">
        <v>84</v>
      </c>
      <c r="D171" s="202"/>
    </row>
    <row r="172" ht="14.25" spans="1:4">
      <c r="A172" s="197" t="s">
        <v>1105</v>
      </c>
      <c r="B172" s="195">
        <v>2013105</v>
      </c>
      <c r="C172" s="195" t="s">
        <v>176</v>
      </c>
      <c r="D172" s="202"/>
    </row>
    <row r="173" ht="14.25" spans="1:4">
      <c r="A173" s="197" t="s">
        <v>1105</v>
      </c>
      <c r="B173" s="195">
        <v>2013150</v>
      </c>
      <c r="C173" s="195" t="s">
        <v>91</v>
      </c>
      <c r="D173" s="202"/>
    </row>
    <row r="174" ht="14.25" spans="1:4">
      <c r="A174" s="197" t="s">
        <v>1105</v>
      </c>
      <c r="B174" s="195">
        <v>2013199</v>
      </c>
      <c r="C174" s="195" t="s">
        <v>177</v>
      </c>
      <c r="D174" s="202"/>
    </row>
    <row r="175" ht="14.25" spans="1:4">
      <c r="A175" s="196" t="s">
        <v>1103</v>
      </c>
      <c r="B175" s="195">
        <v>20132</v>
      </c>
      <c r="C175" s="192" t="s">
        <v>1141</v>
      </c>
      <c r="D175" s="193">
        <f>SUM(D176:D181)</f>
        <v>1201</v>
      </c>
    </row>
    <row r="176" ht="14.25" spans="1:4">
      <c r="A176" s="197" t="s">
        <v>1105</v>
      </c>
      <c r="B176" s="195">
        <v>2013201</v>
      </c>
      <c r="C176" s="198" t="s">
        <v>1106</v>
      </c>
      <c r="D176" s="199">
        <f>475+111</f>
        <v>586</v>
      </c>
    </row>
    <row r="177" ht="14.25" spans="1:4">
      <c r="A177" s="197" t="s">
        <v>1105</v>
      </c>
      <c r="B177" s="195">
        <v>2013202</v>
      </c>
      <c r="C177" s="198" t="s">
        <v>1107</v>
      </c>
      <c r="D177" s="199">
        <f>568+47</f>
        <v>615</v>
      </c>
    </row>
    <row r="178" ht="14.25" spans="1:4">
      <c r="A178" s="197" t="s">
        <v>1105</v>
      </c>
      <c r="B178" s="195">
        <v>2013203</v>
      </c>
      <c r="C178" s="195" t="s">
        <v>84</v>
      </c>
      <c r="D178" s="202"/>
    </row>
    <row r="179" ht="14.25" spans="1:4">
      <c r="A179" s="197" t="s">
        <v>1105</v>
      </c>
      <c r="B179" s="195">
        <v>2013204</v>
      </c>
      <c r="C179" s="195" t="s">
        <v>179</v>
      </c>
      <c r="D179" s="202"/>
    </row>
    <row r="180" ht="14.25" spans="1:4">
      <c r="A180" s="197" t="s">
        <v>1105</v>
      </c>
      <c r="B180" s="195">
        <v>2013250</v>
      </c>
      <c r="C180" s="195" t="s">
        <v>91</v>
      </c>
      <c r="D180" s="202"/>
    </row>
    <row r="181" ht="14.25" spans="1:4">
      <c r="A181" s="197" t="s">
        <v>1105</v>
      </c>
      <c r="B181" s="195">
        <v>2013299</v>
      </c>
      <c r="C181" s="195" t="s">
        <v>180</v>
      </c>
      <c r="D181" s="202"/>
    </row>
    <row r="182" ht="14.25" spans="1:4">
      <c r="A182" s="196" t="s">
        <v>1103</v>
      </c>
      <c r="B182" s="195">
        <v>20133</v>
      </c>
      <c r="C182" s="192" t="s">
        <v>1142</v>
      </c>
      <c r="D182" s="193">
        <f>SUM(D183:D188)</f>
        <v>465.5</v>
      </c>
    </row>
    <row r="183" ht="14.25" spans="1:4">
      <c r="A183" s="197" t="s">
        <v>1105</v>
      </c>
      <c r="B183" s="195">
        <v>2013301</v>
      </c>
      <c r="C183" s="198" t="s">
        <v>1106</v>
      </c>
      <c r="D183" s="199">
        <f>172-0.5</f>
        <v>171.5</v>
      </c>
    </row>
    <row r="184" ht="14.25" spans="1:4">
      <c r="A184" s="197" t="s">
        <v>1105</v>
      </c>
      <c r="B184" s="195">
        <v>2013302</v>
      </c>
      <c r="C184" s="198" t="s">
        <v>1107</v>
      </c>
      <c r="D184" s="199">
        <v>294</v>
      </c>
    </row>
    <row r="185" ht="14.25" spans="1:4">
      <c r="A185" s="197" t="s">
        <v>1105</v>
      </c>
      <c r="B185" s="195">
        <v>2013303</v>
      </c>
      <c r="C185" s="195" t="s">
        <v>84</v>
      </c>
      <c r="D185" s="202"/>
    </row>
    <row r="186" ht="14.25" spans="1:4">
      <c r="A186" s="197" t="s">
        <v>1105</v>
      </c>
      <c r="B186" s="195">
        <v>2013304</v>
      </c>
      <c r="C186" s="195" t="s">
        <v>182</v>
      </c>
      <c r="D186" s="202"/>
    </row>
    <row r="187" ht="14.25" spans="1:4">
      <c r="A187" s="197" t="s">
        <v>1105</v>
      </c>
      <c r="B187" s="195">
        <v>2013350</v>
      </c>
      <c r="C187" s="195" t="s">
        <v>91</v>
      </c>
      <c r="D187" s="202"/>
    </row>
    <row r="188" ht="14.25" spans="1:4">
      <c r="A188" s="197" t="s">
        <v>1105</v>
      </c>
      <c r="B188" s="195">
        <v>2013399</v>
      </c>
      <c r="C188" s="195" t="s">
        <v>183</v>
      </c>
      <c r="D188" s="202"/>
    </row>
    <row r="189" ht="14.25" spans="1:4">
      <c r="A189" s="196" t="s">
        <v>1103</v>
      </c>
      <c r="B189" s="195">
        <v>20134</v>
      </c>
      <c r="C189" s="192" t="s">
        <v>1143</v>
      </c>
      <c r="D189" s="193">
        <f>SUM(D190:D196)</f>
        <v>279.16</v>
      </c>
    </row>
    <row r="190" ht="14.25" spans="1:4">
      <c r="A190" s="197" t="s">
        <v>1105</v>
      </c>
      <c r="B190" s="195">
        <v>2013401</v>
      </c>
      <c r="C190" s="198" t="s">
        <v>1106</v>
      </c>
      <c r="D190" s="199">
        <f>210+0.16</f>
        <v>210.16</v>
      </c>
    </row>
    <row r="191" ht="14.25" spans="1:4">
      <c r="A191" s="197" t="s">
        <v>1105</v>
      </c>
      <c r="B191" s="195">
        <v>2013402</v>
      </c>
      <c r="C191" s="198" t="s">
        <v>1107</v>
      </c>
      <c r="D191" s="199">
        <v>69</v>
      </c>
    </row>
    <row r="192" ht="14.25" spans="1:4">
      <c r="A192" s="197" t="s">
        <v>1105</v>
      </c>
      <c r="B192" s="195">
        <v>2013403</v>
      </c>
      <c r="C192" s="195" t="s">
        <v>84</v>
      </c>
      <c r="D192" s="202"/>
    </row>
    <row r="193" ht="14.25" spans="1:4">
      <c r="A193" s="197" t="s">
        <v>1105</v>
      </c>
      <c r="B193" s="195">
        <v>2013404</v>
      </c>
      <c r="C193" s="195" t="s">
        <v>185</v>
      </c>
      <c r="D193" s="202"/>
    </row>
    <row r="194" ht="14.25" spans="1:4">
      <c r="A194" s="197" t="s">
        <v>1105</v>
      </c>
      <c r="B194" s="195">
        <v>2013405</v>
      </c>
      <c r="C194" s="195" t="s">
        <v>186</v>
      </c>
      <c r="D194" s="202"/>
    </row>
    <row r="195" ht="14.25" spans="1:4">
      <c r="A195" s="197" t="s">
        <v>1105</v>
      </c>
      <c r="B195" s="195">
        <v>2013450</v>
      </c>
      <c r="C195" s="195" t="s">
        <v>91</v>
      </c>
      <c r="D195" s="202"/>
    </row>
    <row r="196" ht="14.25" spans="1:4">
      <c r="A196" s="197" t="s">
        <v>1105</v>
      </c>
      <c r="B196" s="195">
        <v>2013499</v>
      </c>
      <c r="C196" s="195" t="s">
        <v>187</v>
      </c>
      <c r="D196" s="202"/>
    </row>
    <row r="197" ht="14.25" spans="1:4">
      <c r="A197" s="196" t="s">
        <v>1103</v>
      </c>
      <c r="B197" s="195">
        <v>20135</v>
      </c>
      <c r="C197" s="205" t="s">
        <v>188</v>
      </c>
      <c r="D197" s="193">
        <f>SUM(D198:D202)</f>
        <v>0</v>
      </c>
    </row>
    <row r="198" ht="14.25" spans="1:4">
      <c r="A198" s="197" t="s">
        <v>1105</v>
      </c>
      <c r="B198" s="195">
        <v>2013501</v>
      </c>
      <c r="C198" s="195" t="s">
        <v>82</v>
      </c>
      <c r="D198" s="202"/>
    </row>
    <row r="199" ht="14.25" spans="1:4">
      <c r="A199" s="197" t="s">
        <v>1105</v>
      </c>
      <c r="B199" s="195">
        <v>2013502</v>
      </c>
      <c r="C199" s="195" t="s">
        <v>83</v>
      </c>
      <c r="D199" s="202"/>
    </row>
    <row r="200" ht="14.25" spans="1:4">
      <c r="A200" s="197" t="s">
        <v>1105</v>
      </c>
      <c r="B200" s="195">
        <v>2013503</v>
      </c>
      <c r="C200" s="195" t="s">
        <v>84</v>
      </c>
      <c r="D200" s="202"/>
    </row>
    <row r="201" ht="14.25" spans="1:4">
      <c r="A201" s="197" t="s">
        <v>1105</v>
      </c>
      <c r="B201" s="195">
        <v>2013550</v>
      </c>
      <c r="C201" s="195" t="s">
        <v>91</v>
      </c>
      <c r="D201" s="202"/>
    </row>
    <row r="202" ht="14.25" spans="1:4">
      <c r="A202" s="197" t="s">
        <v>1105</v>
      </c>
      <c r="B202" s="195">
        <v>2013599</v>
      </c>
      <c r="C202" s="195" t="s">
        <v>189</v>
      </c>
      <c r="D202" s="202"/>
    </row>
    <row r="203" ht="14.25" spans="1:4">
      <c r="A203" s="196" t="s">
        <v>1103</v>
      </c>
      <c r="B203" s="195">
        <v>20136</v>
      </c>
      <c r="C203" s="205" t="s">
        <v>190</v>
      </c>
      <c r="D203" s="193">
        <f>SUM(D204:D208)</f>
        <v>0</v>
      </c>
    </row>
    <row r="204" ht="14.25" spans="1:4">
      <c r="A204" s="197" t="s">
        <v>1105</v>
      </c>
      <c r="B204" s="195">
        <v>2013601</v>
      </c>
      <c r="C204" s="195" t="s">
        <v>82</v>
      </c>
      <c r="D204" s="202"/>
    </row>
    <row r="205" ht="14.25" spans="1:4">
      <c r="A205" s="197" t="s">
        <v>1105</v>
      </c>
      <c r="B205" s="195">
        <v>2013602</v>
      </c>
      <c r="C205" s="195" t="s">
        <v>83</v>
      </c>
      <c r="D205" s="202"/>
    </row>
    <row r="206" ht="14.25" spans="1:4">
      <c r="A206" s="197" t="s">
        <v>1105</v>
      </c>
      <c r="B206" s="195">
        <v>2013603</v>
      </c>
      <c r="C206" s="195" t="s">
        <v>84</v>
      </c>
      <c r="D206" s="202"/>
    </row>
    <row r="207" ht="14.25" spans="1:4">
      <c r="A207" s="197" t="s">
        <v>1105</v>
      </c>
      <c r="B207" s="195">
        <v>2013650</v>
      </c>
      <c r="C207" s="195" t="s">
        <v>91</v>
      </c>
      <c r="D207" s="202"/>
    </row>
    <row r="208" ht="14.25" spans="1:4">
      <c r="A208" s="197" t="s">
        <v>1105</v>
      </c>
      <c r="B208" s="195">
        <v>2013699</v>
      </c>
      <c r="C208" s="195" t="s">
        <v>191</v>
      </c>
      <c r="D208" s="202"/>
    </row>
    <row r="209" ht="14.25" spans="1:4">
      <c r="A209" s="196" t="s">
        <v>1103</v>
      </c>
      <c r="B209" s="195">
        <v>20137</v>
      </c>
      <c r="C209" s="192" t="s">
        <v>1144</v>
      </c>
      <c r="D209" s="193">
        <f>SUM(D210:D215)</f>
        <v>167.42</v>
      </c>
    </row>
    <row r="210" ht="14.25" spans="1:4">
      <c r="A210" s="197" t="s">
        <v>1105</v>
      </c>
      <c r="B210" s="195">
        <v>2013701</v>
      </c>
      <c r="C210" s="198" t="s">
        <v>1106</v>
      </c>
      <c r="D210" s="199">
        <f>107+0.42</f>
        <v>107.42</v>
      </c>
    </row>
    <row r="211" ht="14.25" spans="1:4">
      <c r="A211" s="197" t="s">
        <v>1105</v>
      </c>
      <c r="B211" s="195">
        <v>2013702</v>
      </c>
      <c r="C211" s="198" t="s">
        <v>1107</v>
      </c>
      <c r="D211" s="199">
        <v>60</v>
      </c>
    </row>
    <row r="212" ht="14.25" spans="1:4">
      <c r="A212" s="197" t="s">
        <v>1105</v>
      </c>
      <c r="B212" s="195">
        <v>2013703</v>
      </c>
      <c r="C212" s="195" t="s">
        <v>84</v>
      </c>
      <c r="D212" s="202"/>
    </row>
    <row r="213" ht="14.25" spans="1:4">
      <c r="A213" s="197" t="s">
        <v>1105</v>
      </c>
      <c r="B213" s="195">
        <v>2013704</v>
      </c>
      <c r="C213" s="195" t="s">
        <v>193</v>
      </c>
      <c r="D213" s="202"/>
    </row>
    <row r="214" ht="14.25" spans="1:4">
      <c r="A214" s="197" t="s">
        <v>1105</v>
      </c>
      <c r="B214" s="195">
        <v>2013750</v>
      </c>
      <c r="C214" s="195" t="s">
        <v>91</v>
      </c>
      <c r="D214" s="202"/>
    </row>
    <row r="215" ht="14.25" spans="1:4">
      <c r="A215" s="197" t="s">
        <v>1105</v>
      </c>
      <c r="B215" s="195">
        <v>2013799</v>
      </c>
      <c r="C215" s="195" t="s">
        <v>194</v>
      </c>
      <c r="D215" s="202"/>
    </row>
    <row r="216" ht="14.25" spans="1:4">
      <c r="A216" s="196" t="s">
        <v>1103</v>
      </c>
      <c r="B216" s="195">
        <v>20138</v>
      </c>
      <c r="C216" s="192" t="s">
        <v>1145</v>
      </c>
      <c r="D216" s="193">
        <f>SUM(D217:D230)</f>
        <v>3663.75</v>
      </c>
    </row>
    <row r="217" ht="14.25" spans="1:4">
      <c r="A217" s="197" t="s">
        <v>1105</v>
      </c>
      <c r="B217" s="195">
        <v>2013801</v>
      </c>
      <c r="C217" s="198" t="s">
        <v>1106</v>
      </c>
      <c r="D217" s="199">
        <f>3444-0.25</f>
        <v>3443.75</v>
      </c>
    </row>
    <row r="218" ht="14.25" spans="1:4">
      <c r="A218" s="197" t="s">
        <v>1105</v>
      </c>
      <c r="B218" s="195">
        <v>2013802</v>
      </c>
      <c r="C218" s="198" t="s">
        <v>1107</v>
      </c>
      <c r="D218" s="199">
        <v>220</v>
      </c>
    </row>
    <row r="219" ht="14.25" spans="1:4">
      <c r="A219" s="197" t="s">
        <v>1105</v>
      </c>
      <c r="B219" s="195">
        <v>2013803</v>
      </c>
      <c r="C219" s="195" t="s">
        <v>84</v>
      </c>
      <c r="D219" s="202"/>
    </row>
    <row r="220" ht="14.25" spans="1:4">
      <c r="A220" s="197" t="s">
        <v>1105</v>
      </c>
      <c r="B220" s="195">
        <v>2013804</v>
      </c>
      <c r="C220" s="195" t="s">
        <v>196</v>
      </c>
      <c r="D220" s="202"/>
    </row>
    <row r="221" ht="14.25" spans="1:4">
      <c r="A221" s="197" t="s">
        <v>1105</v>
      </c>
      <c r="B221" s="195">
        <v>2013805</v>
      </c>
      <c r="C221" s="195" t="s">
        <v>197</v>
      </c>
      <c r="D221" s="202"/>
    </row>
    <row r="222" ht="14.25" spans="1:4">
      <c r="A222" s="197" t="s">
        <v>1105</v>
      </c>
      <c r="B222" s="195">
        <v>2013808</v>
      </c>
      <c r="C222" s="195" t="s">
        <v>122</v>
      </c>
      <c r="D222" s="202"/>
    </row>
    <row r="223" ht="14.25" spans="1:4">
      <c r="A223" s="197" t="s">
        <v>1105</v>
      </c>
      <c r="B223" s="195">
        <v>2013810</v>
      </c>
      <c r="C223" s="195" t="s">
        <v>198</v>
      </c>
      <c r="D223" s="202"/>
    </row>
    <row r="224" ht="14.25" spans="1:4">
      <c r="A224" s="197" t="s">
        <v>1105</v>
      </c>
      <c r="B224" s="195">
        <v>2013812</v>
      </c>
      <c r="C224" s="195" t="s">
        <v>199</v>
      </c>
      <c r="D224" s="202"/>
    </row>
    <row r="225" ht="14.25" spans="1:4">
      <c r="A225" s="197" t="s">
        <v>1105</v>
      </c>
      <c r="B225" s="195">
        <v>2013813</v>
      </c>
      <c r="C225" s="195" t="s">
        <v>200</v>
      </c>
      <c r="D225" s="202"/>
    </row>
    <row r="226" ht="14.25" spans="1:4">
      <c r="A226" s="197" t="s">
        <v>1105</v>
      </c>
      <c r="B226" s="195">
        <v>2013814</v>
      </c>
      <c r="C226" s="195" t="s">
        <v>201</v>
      </c>
      <c r="D226" s="202"/>
    </row>
    <row r="227" ht="14.25" spans="1:4">
      <c r="A227" s="197" t="s">
        <v>1105</v>
      </c>
      <c r="B227" s="195">
        <v>2013815</v>
      </c>
      <c r="C227" s="195" t="s">
        <v>202</v>
      </c>
      <c r="D227" s="202"/>
    </row>
    <row r="228" ht="14.25" spans="1:4">
      <c r="A228" s="197" t="s">
        <v>1105</v>
      </c>
      <c r="B228" s="195">
        <v>2013816</v>
      </c>
      <c r="C228" s="195" t="s">
        <v>203</v>
      </c>
      <c r="D228" s="202"/>
    </row>
    <row r="229" ht="14.25" spans="1:4">
      <c r="A229" s="197" t="s">
        <v>1105</v>
      </c>
      <c r="B229" s="195">
        <v>2013850</v>
      </c>
      <c r="C229" s="195" t="s">
        <v>91</v>
      </c>
      <c r="D229" s="202"/>
    </row>
    <row r="230" ht="14.25" spans="1:4">
      <c r="A230" s="197" t="s">
        <v>1105</v>
      </c>
      <c r="B230" s="195">
        <v>2013899</v>
      </c>
      <c r="C230" s="195" t="s">
        <v>204</v>
      </c>
      <c r="D230" s="202"/>
    </row>
    <row r="231" ht="14.25" spans="1:4">
      <c r="A231" s="196" t="s">
        <v>1103</v>
      </c>
      <c r="B231" s="195">
        <v>20199</v>
      </c>
      <c r="C231" s="192" t="s">
        <v>1146</v>
      </c>
      <c r="D231" s="193">
        <f>SUM(D232:D233)</f>
        <v>59.26</v>
      </c>
    </row>
    <row r="232" ht="14.25" spans="1:4">
      <c r="A232" s="197" t="s">
        <v>1105</v>
      </c>
      <c r="B232" s="195">
        <v>2019901</v>
      </c>
      <c r="C232" s="195" t="s">
        <v>211</v>
      </c>
      <c r="D232" s="202"/>
    </row>
    <row r="233" ht="14.25" spans="1:4">
      <c r="A233" s="197" t="s">
        <v>1105</v>
      </c>
      <c r="B233" s="195">
        <v>2019999</v>
      </c>
      <c r="C233" s="198" t="s">
        <v>1147</v>
      </c>
      <c r="D233" s="199">
        <v>59.26</v>
      </c>
    </row>
    <row r="234" ht="14.25" spans="1:4">
      <c r="A234" s="194" t="s">
        <v>1101</v>
      </c>
      <c r="B234" s="195">
        <v>202</v>
      </c>
      <c r="C234" s="205" t="s">
        <v>213</v>
      </c>
      <c r="D234" s="193">
        <f>D235+D242+D245+D248+D254+D259+D261+D266+D272</f>
        <v>0</v>
      </c>
    </row>
    <row r="235" ht="14.25" spans="1:4">
      <c r="A235" s="196" t="s">
        <v>1103</v>
      </c>
      <c r="B235" s="195">
        <v>20201</v>
      </c>
      <c r="C235" s="205" t="s">
        <v>214</v>
      </c>
      <c r="D235" s="193">
        <f>SUM(D236:D241)</f>
        <v>0</v>
      </c>
    </row>
    <row r="236" ht="14.25" spans="1:4">
      <c r="A236" s="197" t="s">
        <v>1105</v>
      </c>
      <c r="B236" s="195">
        <v>2020101</v>
      </c>
      <c r="C236" s="195" t="s">
        <v>82</v>
      </c>
      <c r="D236" s="202"/>
    </row>
    <row r="237" ht="14.25" spans="1:4">
      <c r="A237" s="197" t="s">
        <v>1105</v>
      </c>
      <c r="B237" s="195">
        <v>2020102</v>
      </c>
      <c r="C237" s="195" t="s">
        <v>83</v>
      </c>
      <c r="D237" s="202"/>
    </row>
    <row r="238" ht="14.25" spans="1:4">
      <c r="A238" s="197" t="s">
        <v>1105</v>
      </c>
      <c r="B238" s="195">
        <v>2020103</v>
      </c>
      <c r="C238" s="195" t="s">
        <v>84</v>
      </c>
      <c r="D238" s="202"/>
    </row>
    <row r="239" ht="14.25" spans="1:4">
      <c r="A239" s="197" t="s">
        <v>1105</v>
      </c>
      <c r="B239" s="195">
        <v>2020104</v>
      </c>
      <c r="C239" s="195" t="s">
        <v>176</v>
      </c>
      <c r="D239" s="202"/>
    </row>
    <row r="240" ht="14.25" spans="1:4">
      <c r="A240" s="197" t="s">
        <v>1105</v>
      </c>
      <c r="B240" s="195">
        <v>2020150</v>
      </c>
      <c r="C240" s="195" t="s">
        <v>91</v>
      </c>
      <c r="D240" s="202"/>
    </row>
    <row r="241" ht="14.25" spans="1:4">
      <c r="A241" s="197" t="s">
        <v>1105</v>
      </c>
      <c r="B241" s="195">
        <v>2020199</v>
      </c>
      <c r="C241" s="195" t="s">
        <v>215</v>
      </c>
      <c r="D241" s="202"/>
    </row>
    <row r="242" ht="14.25" spans="1:4">
      <c r="A242" s="196" t="s">
        <v>1103</v>
      </c>
      <c r="B242" s="195">
        <v>20202</v>
      </c>
      <c r="C242" s="205" t="s">
        <v>216</v>
      </c>
      <c r="D242" s="193">
        <f>SUM(D243:D244)</f>
        <v>0</v>
      </c>
    </row>
    <row r="243" ht="14.25" spans="1:4">
      <c r="A243" s="197" t="s">
        <v>1105</v>
      </c>
      <c r="B243" s="195">
        <v>2020201</v>
      </c>
      <c r="C243" s="195" t="s">
        <v>217</v>
      </c>
      <c r="D243" s="202"/>
    </row>
    <row r="244" ht="14.25" spans="1:4">
      <c r="A244" s="197" t="s">
        <v>1105</v>
      </c>
      <c r="B244" s="195">
        <v>2020202</v>
      </c>
      <c r="C244" s="195" t="s">
        <v>218</v>
      </c>
      <c r="D244" s="202"/>
    </row>
    <row r="245" ht="14.25" spans="1:4">
      <c r="A245" s="196" t="s">
        <v>1103</v>
      </c>
      <c r="B245" s="195">
        <v>20203</v>
      </c>
      <c r="C245" s="205" t="s">
        <v>219</v>
      </c>
      <c r="D245" s="193">
        <f>SUM(D246:D247)</f>
        <v>0</v>
      </c>
    </row>
    <row r="246" ht="14.25" spans="1:4">
      <c r="A246" s="197" t="s">
        <v>1105</v>
      </c>
      <c r="B246" s="195">
        <v>2020304</v>
      </c>
      <c r="C246" s="195" t="s">
        <v>220</v>
      </c>
      <c r="D246" s="202"/>
    </row>
    <row r="247" ht="14.25" spans="1:4">
      <c r="A247" s="197" t="s">
        <v>1105</v>
      </c>
      <c r="B247" s="195">
        <v>2020306</v>
      </c>
      <c r="C247" s="195" t="s">
        <v>221</v>
      </c>
      <c r="D247" s="202"/>
    </row>
    <row r="248" ht="14.25" spans="1:4">
      <c r="A248" s="196" t="s">
        <v>1103</v>
      </c>
      <c r="B248" s="195">
        <v>20204</v>
      </c>
      <c r="C248" s="205" t="s">
        <v>222</v>
      </c>
      <c r="D248" s="193">
        <f>SUM(D249:D253)</f>
        <v>0</v>
      </c>
    </row>
    <row r="249" ht="14.25" spans="1:4">
      <c r="A249" s="197" t="s">
        <v>1105</v>
      </c>
      <c r="B249" s="195">
        <v>2020401</v>
      </c>
      <c r="C249" s="195" t="s">
        <v>223</v>
      </c>
      <c r="D249" s="202"/>
    </row>
    <row r="250" ht="14.25" spans="1:4">
      <c r="A250" s="197" t="s">
        <v>1105</v>
      </c>
      <c r="B250" s="195">
        <v>2020402</v>
      </c>
      <c r="C250" s="195" t="s">
        <v>224</v>
      </c>
      <c r="D250" s="202"/>
    </row>
    <row r="251" ht="14.25" spans="1:4">
      <c r="A251" s="197" t="s">
        <v>1105</v>
      </c>
      <c r="B251" s="195">
        <v>2020403</v>
      </c>
      <c r="C251" s="195" t="s">
        <v>225</v>
      </c>
      <c r="D251" s="202"/>
    </row>
    <row r="252" ht="14.25" spans="1:4">
      <c r="A252" s="197" t="s">
        <v>1105</v>
      </c>
      <c r="B252" s="195">
        <v>2020404</v>
      </c>
      <c r="C252" s="195" t="s">
        <v>226</v>
      </c>
      <c r="D252" s="202"/>
    </row>
    <row r="253" ht="14.25" spans="1:4">
      <c r="A253" s="197" t="s">
        <v>1105</v>
      </c>
      <c r="B253" s="195">
        <v>2020499</v>
      </c>
      <c r="C253" s="195" t="s">
        <v>227</v>
      </c>
      <c r="D253" s="202"/>
    </row>
    <row r="254" ht="14.25" spans="1:4">
      <c r="A254" s="196" t="s">
        <v>1103</v>
      </c>
      <c r="B254" s="195">
        <v>20205</v>
      </c>
      <c r="C254" s="205" t="s">
        <v>228</v>
      </c>
      <c r="D254" s="193">
        <f>SUM(D255:D258)</f>
        <v>0</v>
      </c>
    </row>
    <row r="255" ht="14.25" spans="1:4">
      <c r="A255" s="197" t="s">
        <v>1105</v>
      </c>
      <c r="B255" s="195">
        <v>2020503</v>
      </c>
      <c r="C255" s="195" t="s">
        <v>229</v>
      </c>
      <c r="D255" s="202"/>
    </row>
    <row r="256" ht="14.25" spans="1:4">
      <c r="A256" s="197" t="s">
        <v>1105</v>
      </c>
      <c r="B256" s="195">
        <v>2020504</v>
      </c>
      <c r="C256" s="195" t="s">
        <v>230</v>
      </c>
      <c r="D256" s="202"/>
    </row>
    <row r="257" ht="14.25" spans="1:4">
      <c r="A257" s="197" t="s">
        <v>1105</v>
      </c>
      <c r="B257" s="195">
        <v>2020505</v>
      </c>
      <c r="C257" s="195" t="s">
        <v>231</v>
      </c>
      <c r="D257" s="202"/>
    </row>
    <row r="258" ht="14.25" spans="1:4">
      <c r="A258" s="197" t="s">
        <v>1105</v>
      </c>
      <c r="B258" s="195">
        <v>2020599</v>
      </c>
      <c r="C258" s="195" t="s">
        <v>232</v>
      </c>
      <c r="D258" s="202"/>
    </row>
    <row r="259" ht="14.25" spans="1:4">
      <c r="A259" s="196" t="s">
        <v>1103</v>
      </c>
      <c r="B259" s="195">
        <v>20206</v>
      </c>
      <c r="C259" s="205" t="s">
        <v>233</v>
      </c>
      <c r="D259" s="193">
        <f>SUM(D260)</f>
        <v>0</v>
      </c>
    </row>
    <row r="260" ht="14.25" spans="1:4">
      <c r="A260" s="197" t="s">
        <v>1105</v>
      </c>
      <c r="B260" s="195">
        <v>2020601</v>
      </c>
      <c r="C260" s="195" t="s">
        <v>234</v>
      </c>
      <c r="D260" s="202"/>
    </row>
    <row r="261" ht="14.25" spans="1:4">
      <c r="A261" s="196" t="s">
        <v>1103</v>
      </c>
      <c r="B261" s="195">
        <v>20207</v>
      </c>
      <c r="C261" s="205" t="s">
        <v>235</v>
      </c>
      <c r="D261" s="193">
        <f>SUM(D262:D265)</f>
        <v>0</v>
      </c>
    </row>
    <row r="262" ht="14.25" spans="1:4">
      <c r="A262" s="197" t="s">
        <v>1105</v>
      </c>
      <c r="B262" s="195">
        <v>2020701</v>
      </c>
      <c r="C262" s="195" t="s">
        <v>236</v>
      </c>
      <c r="D262" s="202"/>
    </row>
    <row r="263" ht="14.25" spans="1:4">
      <c r="A263" s="197" t="s">
        <v>1105</v>
      </c>
      <c r="B263" s="195">
        <v>2020702</v>
      </c>
      <c r="C263" s="195" t="s">
        <v>237</v>
      </c>
      <c r="D263" s="202"/>
    </row>
    <row r="264" ht="14.25" spans="1:4">
      <c r="A264" s="197" t="s">
        <v>1105</v>
      </c>
      <c r="B264" s="195">
        <v>2020703</v>
      </c>
      <c r="C264" s="195" t="s">
        <v>238</v>
      </c>
      <c r="D264" s="202"/>
    </row>
    <row r="265" ht="14.25" spans="1:4">
      <c r="A265" s="197" t="s">
        <v>1105</v>
      </c>
      <c r="B265" s="195">
        <v>2020799</v>
      </c>
      <c r="C265" s="195" t="s">
        <v>239</v>
      </c>
      <c r="D265" s="202"/>
    </row>
    <row r="266" ht="14.25" spans="1:4">
      <c r="A266" s="196" t="s">
        <v>1103</v>
      </c>
      <c r="B266" s="195">
        <v>20208</v>
      </c>
      <c r="C266" s="205" t="s">
        <v>240</v>
      </c>
      <c r="D266" s="193">
        <f>SUM(D267:D271)</f>
        <v>0</v>
      </c>
    </row>
    <row r="267" ht="14.25" spans="1:4">
      <c r="A267" s="197" t="s">
        <v>1105</v>
      </c>
      <c r="B267" s="195">
        <v>2020801</v>
      </c>
      <c r="C267" s="195" t="s">
        <v>82</v>
      </c>
      <c r="D267" s="202"/>
    </row>
    <row r="268" ht="14.25" spans="1:4">
      <c r="A268" s="197" t="s">
        <v>1105</v>
      </c>
      <c r="B268" s="195">
        <v>2020802</v>
      </c>
      <c r="C268" s="195" t="s">
        <v>83</v>
      </c>
      <c r="D268" s="202"/>
    </row>
    <row r="269" ht="14.25" spans="1:4">
      <c r="A269" s="197" t="s">
        <v>1105</v>
      </c>
      <c r="B269" s="195">
        <v>2020803</v>
      </c>
      <c r="C269" s="195" t="s">
        <v>84</v>
      </c>
      <c r="D269" s="202"/>
    </row>
    <row r="270" ht="14.25" spans="1:4">
      <c r="A270" s="197" t="s">
        <v>1105</v>
      </c>
      <c r="B270" s="195">
        <v>2020850</v>
      </c>
      <c r="C270" s="195" t="s">
        <v>91</v>
      </c>
      <c r="D270" s="202"/>
    </row>
    <row r="271" ht="14.25" spans="1:4">
      <c r="A271" s="197" t="s">
        <v>1105</v>
      </c>
      <c r="B271" s="195">
        <v>2020899</v>
      </c>
      <c r="C271" s="195" t="s">
        <v>241</v>
      </c>
      <c r="D271" s="202"/>
    </row>
    <row r="272" ht="14.25" spans="1:4">
      <c r="A272" s="196" t="s">
        <v>1103</v>
      </c>
      <c r="B272" s="195">
        <v>20299</v>
      </c>
      <c r="C272" s="205" t="s">
        <v>242</v>
      </c>
      <c r="D272" s="193">
        <f t="shared" ref="D272:D277" si="0">SUM(D273)</f>
        <v>0</v>
      </c>
    </row>
    <row r="273" ht="14.25" spans="1:4">
      <c r="A273" s="197" t="s">
        <v>1105</v>
      </c>
      <c r="B273" s="195">
        <v>2029999</v>
      </c>
      <c r="C273" s="195" t="s">
        <v>243</v>
      </c>
      <c r="D273" s="202"/>
    </row>
    <row r="274" ht="14.25" spans="1:4">
      <c r="A274" s="194" t="s">
        <v>1101</v>
      </c>
      <c r="B274" s="195">
        <v>203</v>
      </c>
      <c r="C274" s="192" t="s">
        <v>1148</v>
      </c>
      <c r="D274" s="193">
        <f>D275+D277+D279+D281+D289</f>
        <v>330.1</v>
      </c>
    </row>
    <row r="275" ht="14.25" spans="1:4">
      <c r="A275" s="196" t="s">
        <v>1103</v>
      </c>
      <c r="B275" s="195">
        <v>20301</v>
      </c>
      <c r="C275" s="205" t="s">
        <v>1149</v>
      </c>
      <c r="D275" s="193">
        <f t="shared" si="0"/>
        <v>0</v>
      </c>
    </row>
    <row r="276" ht="14.25" spans="1:4">
      <c r="A276" s="197" t="s">
        <v>1105</v>
      </c>
      <c r="B276" s="195">
        <v>2030101</v>
      </c>
      <c r="C276" s="195" t="s">
        <v>1150</v>
      </c>
      <c r="D276" s="202"/>
    </row>
    <row r="277" ht="14.25" spans="1:4">
      <c r="A277" s="196" t="s">
        <v>1103</v>
      </c>
      <c r="B277" s="195">
        <v>20304</v>
      </c>
      <c r="C277" s="205" t="s">
        <v>249</v>
      </c>
      <c r="D277" s="193">
        <f t="shared" si="0"/>
        <v>0</v>
      </c>
    </row>
    <row r="278" ht="14.25" spans="1:4">
      <c r="A278" s="197" t="s">
        <v>1105</v>
      </c>
      <c r="B278" s="195">
        <v>2030401</v>
      </c>
      <c r="C278" s="195" t="s">
        <v>250</v>
      </c>
      <c r="D278" s="202"/>
    </row>
    <row r="279" ht="14.25" spans="1:4">
      <c r="A279" s="196" t="s">
        <v>1103</v>
      </c>
      <c r="B279" s="195">
        <v>20305</v>
      </c>
      <c r="C279" s="205" t="s">
        <v>251</v>
      </c>
      <c r="D279" s="193">
        <f>SUM(D280)</f>
        <v>0</v>
      </c>
    </row>
    <row r="280" ht="14.25" spans="1:4">
      <c r="A280" s="197" t="s">
        <v>1105</v>
      </c>
      <c r="B280" s="195">
        <v>2030501</v>
      </c>
      <c r="C280" s="195" t="s">
        <v>252</v>
      </c>
      <c r="D280" s="202"/>
    </row>
    <row r="281" ht="14.25" spans="1:4">
      <c r="A281" s="196" t="s">
        <v>1103</v>
      </c>
      <c r="B281" s="195">
        <v>20306</v>
      </c>
      <c r="C281" s="205" t="s">
        <v>253</v>
      </c>
      <c r="D281" s="193">
        <f>SUM(D282:D288)</f>
        <v>0</v>
      </c>
    </row>
    <row r="282" ht="14.25" spans="1:4">
      <c r="A282" s="197" t="s">
        <v>1105</v>
      </c>
      <c r="B282" s="195">
        <v>2030601</v>
      </c>
      <c r="C282" s="195" t="s">
        <v>254</v>
      </c>
      <c r="D282" s="202"/>
    </row>
    <row r="283" ht="14.25" spans="1:4">
      <c r="A283" s="197" t="s">
        <v>1105</v>
      </c>
      <c r="B283" s="195">
        <v>2030602</v>
      </c>
      <c r="C283" s="195" t="s">
        <v>255</v>
      </c>
      <c r="D283" s="202"/>
    </row>
    <row r="284" ht="14.25" spans="1:4">
      <c r="A284" s="197" t="s">
        <v>1105</v>
      </c>
      <c r="B284" s="195">
        <v>2030603</v>
      </c>
      <c r="C284" s="195" t="s">
        <v>256</v>
      </c>
      <c r="D284" s="202"/>
    </row>
    <row r="285" ht="14.25" spans="1:4">
      <c r="A285" s="197" t="s">
        <v>1105</v>
      </c>
      <c r="B285" s="195">
        <v>2030604</v>
      </c>
      <c r="C285" s="195" t="s">
        <v>257</v>
      </c>
      <c r="D285" s="202"/>
    </row>
    <row r="286" ht="14.25" spans="1:4">
      <c r="A286" s="197" t="s">
        <v>1105</v>
      </c>
      <c r="B286" s="195">
        <v>2030607</v>
      </c>
      <c r="C286" s="195" t="s">
        <v>258</v>
      </c>
      <c r="D286" s="202"/>
    </row>
    <row r="287" ht="14.25" spans="1:4">
      <c r="A287" s="197" t="s">
        <v>1105</v>
      </c>
      <c r="B287" s="195">
        <v>2030608</v>
      </c>
      <c r="C287" s="195" t="s">
        <v>259</v>
      </c>
      <c r="D287" s="202"/>
    </row>
    <row r="288" ht="14.25" spans="1:4">
      <c r="A288" s="197" t="s">
        <v>1105</v>
      </c>
      <c r="B288" s="195">
        <v>2030699</v>
      </c>
      <c r="C288" s="195" t="s">
        <v>260</v>
      </c>
      <c r="D288" s="202"/>
    </row>
    <row r="289" ht="14.25" spans="1:4">
      <c r="A289" s="196" t="s">
        <v>1103</v>
      </c>
      <c r="B289" s="195">
        <v>20399</v>
      </c>
      <c r="C289" s="192" t="s">
        <v>1151</v>
      </c>
      <c r="D289" s="193">
        <f>SUM(D290)</f>
        <v>330.1</v>
      </c>
    </row>
    <row r="290" ht="14.25" spans="1:4">
      <c r="A290" s="197" t="s">
        <v>1105</v>
      </c>
      <c r="B290" s="195">
        <v>2039999</v>
      </c>
      <c r="C290" s="198" t="s">
        <v>1152</v>
      </c>
      <c r="D290" s="199">
        <f>330+0.1</f>
        <v>330.1</v>
      </c>
    </row>
    <row r="291" ht="14.25" spans="1:4">
      <c r="A291" s="194" t="s">
        <v>1101</v>
      </c>
      <c r="B291" s="195">
        <v>204</v>
      </c>
      <c r="C291" s="192" t="s">
        <v>1153</v>
      </c>
      <c r="D291" s="193">
        <f>D292+D295+D306+D313+D321+D330+D344+D354+D364+D372+D378</f>
        <v>15588.86</v>
      </c>
    </row>
    <row r="292" ht="14.25" spans="1:4">
      <c r="A292" s="196" t="s">
        <v>1103</v>
      </c>
      <c r="B292" s="195">
        <v>20401</v>
      </c>
      <c r="C292" s="192" t="s">
        <v>1154</v>
      </c>
      <c r="D292" s="193">
        <f>SUM(D293:D294)</f>
        <v>38.7</v>
      </c>
    </row>
    <row r="293" ht="14.25" spans="1:4">
      <c r="A293" s="197" t="s">
        <v>1105</v>
      </c>
      <c r="B293" s="195">
        <v>2040101</v>
      </c>
      <c r="C293" s="198" t="s">
        <v>1155</v>
      </c>
      <c r="D293" s="199">
        <f>39-0.3</f>
        <v>38.7</v>
      </c>
    </row>
    <row r="294" ht="14.25" spans="1:4">
      <c r="A294" s="197" t="s">
        <v>1105</v>
      </c>
      <c r="B294" s="195">
        <v>2040199</v>
      </c>
      <c r="C294" s="195" t="s">
        <v>266</v>
      </c>
      <c r="D294" s="202"/>
    </row>
    <row r="295" ht="14.25" spans="1:4">
      <c r="A295" s="196" t="s">
        <v>1103</v>
      </c>
      <c r="B295" s="195">
        <v>20402</v>
      </c>
      <c r="C295" s="192" t="s">
        <v>1156</v>
      </c>
      <c r="D295" s="193">
        <f>SUM(D296:D305)</f>
        <v>13622.13</v>
      </c>
    </row>
    <row r="296" ht="14.25" spans="1:4">
      <c r="A296" s="197" t="s">
        <v>1105</v>
      </c>
      <c r="B296" s="195">
        <v>2040201</v>
      </c>
      <c r="C296" s="198" t="s">
        <v>1106</v>
      </c>
      <c r="D296" s="199">
        <v>10636.97</v>
      </c>
    </row>
    <row r="297" ht="14.25" spans="1:4">
      <c r="A297" s="197" t="s">
        <v>1105</v>
      </c>
      <c r="B297" s="195">
        <v>2040202</v>
      </c>
      <c r="C297" s="198" t="s">
        <v>1107</v>
      </c>
      <c r="D297" s="199">
        <f>2385+600.16</f>
        <v>2985.16</v>
      </c>
    </row>
    <row r="298" ht="14.25" spans="1:4">
      <c r="A298" s="197" t="s">
        <v>1105</v>
      </c>
      <c r="B298" s="195">
        <v>2040203</v>
      </c>
      <c r="C298" s="195" t="s">
        <v>84</v>
      </c>
      <c r="D298" s="202"/>
    </row>
    <row r="299" ht="14.25" spans="1:4">
      <c r="A299" s="197" t="s">
        <v>1105</v>
      </c>
      <c r="B299" s="195">
        <v>2040219</v>
      </c>
      <c r="C299" s="195" t="s">
        <v>122</v>
      </c>
      <c r="D299" s="202"/>
    </row>
    <row r="300" ht="14.25" spans="1:4">
      <c r="A300" s="197" t="s">
        <v>1105</v>
      </c>
      <c r="B300" s="195">
        <v>2040220</v>
      </c>
      <c r="C300" s="195" t="s">
        <v>268</v>
      </c>
      <c r="D300" s="202"/>
    </row>
    <row r="301" ht="14.25" spans="1:4">
      <c r="A301" s="197" t="s">
        <v>1105</v>
      </c>
      <c r="B301" s="195">
        <v>2040221</v>
      </c>
      <c r="C301" s="195" t="s">
        <v>269</v>
      </c>
      <c r="D301" s="202"/>
    </row>
    <row r="302" ht="14.25" spans="1:4">
      <c r="A302" s="197" t="s">
        <v>1105</v>
      </c>
      <c r="B302" s="195">
        <v>2040222</v>
      </c>
      <c r="C302" s="195" t="s">
        <v>270</v>
      </c>
      <c r="D302" s="202"/>
    </row>
    <row r="303" ht="14.25" spans="1:4">
      <c r="A303" s="197" t="s">
        <v>1105</v>
      </c>
      <c r="B303" s="195">
        <v>2040223</v>
      </c>
      <c r="C303" s="195" t="s">
        <v>271</v>
      </c>
      <c r="D303" s="202"/>
    </row>
    <row r="304" ht="14.25" spans="1:4">
      <c r="A304" s="197" t="s">
        <v>1105</v>
      </c>
      <c r="B304" s="195">
        <v>2040250</v>
      </c>
      <c r="C304" s="195" t="s">
        <v>91</v>
      </c>
      <c r="D304" s="202"/>
    </row>
    <row r="305" ht="14.25" spans="1:4">
      <c r="A305" s="197" t="s">
        <v>1105</v>
      </c>
      <c r="B305" s="195">
        <v>2040299</v>
      </c>
      <c r="C305" s="195" t="s">
        <v>272</v>
      </c>
      <c r="D305" s="202"/>
    </row>
    <row r="306" ht="14.25" spans="1:4">
      <c r="A306" s="196" t="s">
        <v>1103</v>
      </c>
      <c r="B306" s="195">
        <v>20403</v>
      </c>
      <c r="C306" s="205" t="s">
        <v>273</v>
      </c>
      <c r="D306" s="193">
        <f>SUM(D307:D312)</f>
        <v>0</v>
      </c>
    </row>
    <row r="307" ht="14.25" spans="1:4">
      <c r="A307" s="197" t="s">
        <v>1105</v>
      </c>
      <c r="B307" s="195">
        <v>2040301</v>
      </c>
      <c r="C307" s="195" t="s">
        <v>82</v>
      </c>
      <c r="D307" s="202"/>
    </row>
    <row r="308" ht="14.25" spans="1:4">
      <c r="A308" s="197" t="s">
        <v>1105</v>
      </c>
      <c r="B308" s="195">
        <v>2040302</v>
      </c>
      <c r="C308" s="195" t="s">
        <v>83</v>
      </c>
      <c r="D308" s="202"/>
    </row>
    <row r="309" ht="14.25" spans="1:4">
      <c r="A309" s="197" t="s">
        <v>1105</v>
      </c>
      <c r="B309" s="195">
        <v>2040303</v>
      </c>
      <c r="C309" s="195" t="s">
        <v>84</v>
      </c>
      <c r="D309" s="202"/>
    </row>
    <row r="310" ht="14.25" spans="1:4">
      <c r="A310" s="197" t="s">
        <v>1105</v>
      </c>
      <c r="B310" s="195">
        <v>2040304</v>
      </c>
      <c r="C310" s="195" t="s">
        <v>274</v>
      </c>
      <c r="D310" s="202"/>
    </row>
    <row r="311" ht="14.25" spans="1:4">
      <c r="A311" s="197" t="s">
        <v>1105</v>
      </c>
      <c r="B311" s="195">
        <v>2040350</v>
      </c>
      <c r="C311" s="195" t="s">
        <v>91</v>
      </c>
      <c r="D311" s="202"/>
    </row>
    <row r="312" ht="14.25" spans="1:4">
      <c r="A312" s="197" t="s">
        <v>1105</v>
      </c>
      <c r="B312" s="195">
        <v>2040399</v>
      </c>
      <c r="C312" s="195" t="s">
        <v>275</v>
      </c>
      <c r="D312" s="202"/>
    </row>
    <row r="313" ht="14.25" spans="1:4">
      <c r="A313" s="196" t="s">
        <v>1103</v>
      </c>
      <c r="B313" s="195">
        <v>20404</v>
      </c>
      <c r="C313" s="205" t="s">
        <v>276</v>
      </c>
      <c r="D313" s="193">
        <f>SUM(D314:D320)</f>
        <v>0</v>
      </c>
    </row>
    <row r="314" ht="14.25" spans="1:4">
      <c r="A314" s="197" t="s">
        <v>1105</v>
      </c>
      <c r="B314" s="195">
        <v>2040401</v>
      </c>
      <c r="C314" s="195" t="s">
        <v>82</v>
      </c>
      <c r="D314" s="202"/>
    </row>
    <row r="315" ht="14.25" spans="1:4">
      <c r="A315" s="197" t="s">
        <v>1105</v>
      </c>
      <c r="B315" s="195">
        <v>2040402</v>
      </c>
      <c r="C315" s="195" t="s">
        <v>83</v>
      </c>
      <c r="D315" s="202"/>
    </row>
    <row r="316" ht="14.25" spans="1:4">
      <c r="A316" s="197" t="s">
        <v>1105</v>
      </c>
      <c r="B316" s="195">
        <v>2040403</v>
      </c>
      <c r="C316" s="195" t="s">
        <v>84</v>
      </c>
      <c r="D316" s="202"/>
    </row>
    <row r="317" ht="14.25" spans="1:4">
      <c r="A317" s="197" t="s">
        <v>1105</v>
      </c>
      <c r="B317" s="195">
        <v>2040409</v>
      </c>
      <c r="C317" s="195" t="s">
        <v>277</v>
      </c>
      <c r="D317" s="202"/>
    </row>
    <row r="318" ht="14.25" spans="1:4">
      <c r="A318" s="197" t="s">
        <v>1105</v>
      </c>
      <c r="B318" s="195">
        <v>2040410</v>
      </c>
      <c r="C318" s="195" t="s">
        <v>278</v>
      </c>
      <c r="D318" s="202"/>
    </row>
    <row r="319" ht="14.25" spans="1:4">
      <c r="A319" s="197" t="s">
        <v>1105</v>
      </c>
      <c r="B319" s="195">
        <v>2040450</v>
      </c>
      <c r="C319" s="195" t="s">
        <v>91</v>
      </c>
      <c r="D319" s="202"/>
    </row>
    <row r="320" ht="14.25" spans="1:4">
      <c r="A320" s="197" t="s">
        <v>1105</v>
      </c>
      <c r="B320" s="195">
        <v>2040499</v>
      </c>
      <c r="C320" s="195" t="s">
        <v>279</v>
      </c>
      <c r="D320" s="202"/>
    </row>
    <row r="321" ht="14.25" spans="1:4">
      <c r="A321" s="196" t="s">
        <v>1103</v>
      </c>
      <c r="B321" s="195">
        <v>20405</v>
      </c>
      <c r="C321" s="205" t="s">
        <v>280</v>
      </c>
      <c r="D321" s="193">
        <f>SUM(D322:D329)</f>
        <v>0</v>
      </c>
    </row>
    <row r="322" ht="14.25" spans="1:4">
      <c r="A322" s="197" t="s">
        <v>1105</v>
      </c>
      <c r="B322" s="195">
        <v>2040501</v>
      </c>
      <c r="C322" s="195" t="s">
        <v>82</v>
      </c>
      <c r="D322" s="202"/>
    </row>
    <row r="323" ht="14.25" spans="1:4">
      <c r="A323" s="197" t="s">
        <v>1105</v>
      </c>
      <c r="B323" s="195">
        <v>2040502</v>
      </c>
      <c r="C323" s="195" t="s">
        <v>83</v>
      </c>
      <c r="D323" s="202"/>
    </row>
    <row r="324" ht="14.25" spans="1:4">
      <c r="A324" s="197" t="s">
        <v>1105</v>
      </c>
      <c r="B324" s="195">
        <v>2040503</v>
      </c>
      <c r="C324" s="195" t="s">
        <v>84</v>
      </c>
      <c r="D324" s="202"/>
    </row>
    <row r="325" ht="14.25" spans="1:4">
      <c r="A325" s="197" t="s">
        <v>1105</v>
      </c>
      <c r="B325" s="195">
        <v>2040504</v>
      </c>
      <c r="C325" s="195" t="s">
        <v>281</v>
      </c>
      <c r="D325" s="202"/>
    </row>
    <row r="326" ht="14.25" spans="1:4">
      <c r="A326" s="197" t="s">
        <v>1105</v>
      </c>
      <c r="B326" s="195">
        <v>2040505</v>
      </c>
      <c r="C326" s="195" t="s">
        <v>282</v>
      </c>
      <c r="D326" s="202"/>
    </row>
    <row r="327" ht="14.25" spans="1:4">
      <c r="A327" s="197" t="s">
        <v>1105</v>
      </c>
      <c r="B327" s="195">
        <v>2040506</v>
      </c>
      <c r="C327" s="195" t="s">
        <v>283</v>
      </c>
      <c r="D327" s="202"/>
    </row>
    <row r="328" ht="14.25" spans="1:4">
      <c r="A328" s="197" t="s">
        <v>1105</v>
      </c>
      <c r="B328" s="195">
        <v>2040550</v>
      </c>
      <c r="C328" s="195" t="s">
        <v>91</v>
      </c>
      <c r="D328" s="202"/>
    </row>
    <row r="329" ht="14.25" spans="1:4">
      <c r="A329" s="197" t="s">
        <v>1105</v>
      </c>
      <c r="B329" s="195">
        <v>2040599</v>
      </c>
      <c r="C329" s="195" t="s">
        <v>284</v>
      </c>
      <c r="D329" s="202"/>
    </row>
    <row r="330" ht="14.25" spans="1:4">
      <c r="A330" s="196" t="s">
        <v>1103</v>
      </c>
      <c r="B330" s="195">
        <v>20406</v>
      </c>
      <c r="C330" s="192" t="s">
        <v>1157</v>
      </c>
      <c r="D330" s="193">
        <f>SUM(D331:D343)</f>
        <v>1600.73</v>
      </c>
    </row>
    <row r="331" ht="14.25" spans="1:4">
      <c r="A331" s="197" t="s">
        <v>1105</v>
      </c>
      <c r="B331" s="195">
        <v>2040601</v>
      </c>
      <c r="C331" s="198" t="s">
        <v>1106</v>
      </c>
      <c r="D331" s="199">
        <f>1221-0.27</f>
        <v>1220.73</v>
      </c>
    </row>
    <row r="332" ht="14.25" spans="1:4">
      <c r="A332" s="197" t="s">
        <v>1105</v>
      </c>
      <c r="B332" s="195">
        <v>2040602</v>
      </c>
      <c r="C332" s="198" t="s">
        <v>1107</v>
      </c>
      <c r="D332" s="199">
        <v>45</v>
      </c>
    </row>
    <row r="333" ht="14.25" spans="1:4">
      <c r="A333" s="197" t="s">
        <v>1105</v>
      </c>
      <c r="B333" s="195">
        <v>2040603</v>
      </c>
      <c r="C333" s="195" t="s">
        <v>84</v>
      </c>
      <c r="D333" s="202"/>
    </row>
    <row r="334" ht="14.25" spans="1:4">
      <c r="A334" s="197" t="s">
        <v>1105</v>
      </c>
      <c r="B334" s="195">
        <v>2040604</v>
      </c>
      <c r="C334" s="195" t="s">
        <v>286</v>
      </c>
      <c r="D334" s="202"/>
    </row>
    <row r="335" ht="14.25" spans="1:4">
      <c r="A335" s="197" t="s">
        <v>1105</v>
      </c>
      <c r="B335" s="195">
        <v>2040605</v>
      </c>
      <c r="C335" s="198" t="s">
        <v>1158</v>
      </c>
      <c r="D335" s="199">
        <v>100</v>
      </c>
    </row>
    <row r="336" ht="14.25" spans="1:4">
      <c r="A336" s="197" t="s">
        <v>1105</v>
      </c>
      <c r="B336" s="195">
        <v>2040606</v>
      </c>
      <c r="C336" s="195" t="s">
        <v>288</v>
      </c>
      <c r="D336" s="202"/>
    </row>
    <row r="337" ht="14.25" spans="1:4">
      <c r="A337" s="197" t="s">
        <v>1105</v>
      </c>
      <c r="B337" s="195">
        <v>2040607</v>
      </c>
      <c r="C337" s="195" t="s">
        <v>289</v>
      </c>
      <c r="D337" s="202"/>
    </row>
    <row r="338" ht="14.25" spans="1:4">
      <c r="A338" s="197" t="s">
        <v>1105</v>
      </c>
      <c r="B338" s="195">
        <v>2040608</v>
      </c>
      <c r="C338" s="195" t="s">
        <v>290</v>
      </c>
      <c r="D338" s="202"/>
    </row>
    <row r="339" ht="14.25" spans="1:4">
      <c r="A339" s="197" t="s">
        <v>1105</v>
      </c>
      <c r="B339" s="195">
        <v>2040610</v>
      </c>
      <c r="C339" s="198" t="s">
        <v>1159</v>
      </c>
      <c r="D339" s="199">
        <v>75</v>
      </c>
    </row>
    <row r="340" ht="14.25" spans="1:4">
      <c r="A340" s="197" t="s">
        <v>1105</v>
      </c>
      <c r="B340" s="195">
        <v>2040612</v>
      </c>
      <c r="C340" s="198" t="s">
        <v>1160</v>
      </c>
      <c r="D340" s="199">
        <v>100</v>
      </c>
    </row>
    <row r="341" ht="14.25" spans="1:4">
      <c r="A341" s="197" t="s">
        <v>1105</v>
      </c>
      <c r="B341" s="195">
        <v>2040613</v>
      </c>
      <c r="C341" s="195" t="s">
        <v>122</v>
      </c>
      <c r="D341" s="202"/>
    </row>
    <row r="342" ht="14.25" spans="1:4">
      <c r="A342" s="197" t="s">
        <v>1105</v>
      </c>
      <c r="B342" s="195">
        <v>2040650</v>
      </c>
      <c r="C342" s="195" t="s">
        <v>91</v>
      </c>
      <c r="D342" s="202"/>
    </row>
    <row r="343" ht="14.25" spans="1:4">
      <c r="A343" s="197" t="s">
        <v>1105</v>
      </c>
      <c r="B343" s="195">
        <v>2040699</v>
      </c>
      <c r="C343" s="198" t="s">
        <v>1161</v>
      </c>
      <c r="D343" s="199">
        <v>60</v>
      </c>
    </row>
    <row r="344" ht="14.25" spans="1:4">
      <c r="A344" s="196" t="s">
        <v>1103</v>
      </c>
      <c r="B344" s="195">
        <v>20407</v>
      </c>
      <c r="C344" s="205" t="s">
        <v>294</v>
      </c>
      <c r="D344" s="193">
        <f>SUM(D345:D353)</f>
        <v>0</v>
      </c>
    </row>
    <row r="345" ht="14.25" spans="1:4">
      <c r="A345" s="197" t="s">
        <v>1105</v>
      </c>
      <c r="B345" s="195">
        <v>2040701</v>
      </c>
      <c r="C345" s="195" t="s">
        <v>82</v>
      </c>
      <c r="D345" s="202"/>
    </row>
    <row r="346" ht="14.25" spans="1:4">
      <c r="A346" s="197" t="s">
        <v>1105</v>
      </c>
      <c r="B346" s="195">
        <v>2040702</v>
      </c>
      <c r="C346" s="195" t="s">
        <v>83</v>
      </c>
      <c r="D346" s="202"/>
    </row>
    <row r="347" ht="14.25" spans="1:4">
      <c r="A347" s="197" t="s">
        <v>1105</v>
      </c>
      <c r="B347" s="195">
        <v>2040703</v>
      </c>
      <c r="C347" s="195" t="s">
        <v>84</v>
      </c>
      <c r="D347" s="202"/>
    </row>
    <row r="348" ht="14.25" spans="1:4">
      <c r="A348" s="197" t="s">
        <v>1105</v>
      </c>
      <c r="B348" s="195">
        <v>2040704</v>
      </c>
      <c r="C348" s="195" t="s">
        <v>295</v>
      </c>
      <c r="D348" s="202"/>
    </row>
    <row r="349" ht="14.25" spans="1:4">
      <c r="A349" s="197" t="s">
        <v>1105</v>
      </c>
      <c r="B349" s="195">
        <v>2040705</v>
      </c>
      <c r="C349" s="195" t="s">
        <v>296</v>
      </c>
      <c r="D349" s="202"/>
    </row>
    <row r="350" ht="14.25" spans="1:4">
      <c r="A350" s="197" t="s">
        <v>1105</v>
      </c>
      <c r="B350" s="195">
        <v>2040706</v>
      </c>
      <c r="C350" s="195" t="s">
        <v>297</v>
      </c>
      <c r="D350" s="202"/>
    </row>
    <row r="351" ht="14.25" spans="1:4">
      <c r="A351" s="197" t="s">
        <v>1105</v>
      </c>
      <c r="B351" s="195">
        <v>2040707</v>
      </c>
      <c r="C351" s="195" t="s">
        <v>122</v>
      </c>
      <c r="D351" s="202"/>
    </row>
    <row r="352" ht="14.25" spans="1:4">
      <c r="A352" s="197" t="s">
        <v>1105</v>
      </c>
      <c r="B352" s="195">
        <v>2040750</v>
      </c>
      <c r="C352" s="195" t="s">
        <v>91</v>
      </c>
      <c r="D352" s="202"/>
    </row>
    <row r="353" ht="14.25" spans="1:4">
      <c r="A353" s="197" t="s">
        <v>1105</v>
      </c>
      <c r="B353" s="195">
        <v>2040799</v>
      </c>
      <c r="C353" s="195" t="s">
        <v>298</v>
      </c>
      <c r="D353" s="202"/>
    </row>
    <row r="354" ht="14.25" spans="1:4">
      <c r="A354" s="196" t="s">
        <v>1103</v>
      </c>
      <c r="B354" s="195">
        <v>20408</v>
      </c>
      <c r="C354" s="205" t="s">
        <v>299</v>
      </c>
      <c r="D354" s="193">
        <f>SUM(D355:D363)</f>
        <v>0</v>
      </c>
    </row>
    <row r="355" ht="14.25" spans="1:4">
      <c r="A355" s="197" t="s">
        <v>1105</v>
      </c>
      <c r="B355" s="195">
        <v>2040801</v>
      </c>
      <c r="C355" s="195" t="s">
        <v>82</v>
      </c>
      <c r="D355" s="202"/>
    </row>
    <row r="356" ht="14.25" spans="1:4">
      <c r="A356" s="197" t="s">
        <v>1105</v>
      </c>
      <c r="B356" s="195">
        <v>2040802</v>
      </c>
      <c r="C356" s="195" t="s">
        <v>83</v>
      </c>
      <c r="D356" s="202"/>
    </row>
    <row r="357" ht="14.25" spans="1:4">
      <c r="A357" s="197" t="s">
        <v>1105</v>
      </c>
      <c r="B357" s="195">
        <v>2040803</v>
      </c>
      <c r="C357" s="195" t="s">
        <v>84</v>
      </c>
      <c r="D357" s="202"/>
    </row>
    <row r="358" ht="14.25" spans="1:4">
      <c r="A358" s="197" t="s">
        <v>1105</v>
      </c>
      <c r="B358" s="195">
        <v>2040804</v>
      </c>
      <c r="C358" s="195" t="s">
        <v>300</v>
      </c>
      <c r="D358" s="202"/>
    </row>
    <row r="359" ht="14.25" spans="1:4">
      <c r="A359" s="197" t="s">
        <v>1105</v>
      </c>
      <c r="B359" s="195">
        <v>2040805</v>
      </c>
      <c r="C359" s="195" t="s">
        <v>301</v>
      </c>
      <c r="D359" s="202"/>
    </row>
    <row r="360" ht="14.25" spans="1:4">
      <c r="A360" s="197" t="s">
        <v>1105</v>
      </c>
      <c r="B360" s="195">
        <v>2040806</v>
      </c>
      <c r="C360" s="195" t="s">
        <v>302</v>
      </c>
      <c r="D360" s="202"/>
    </row>
    <row r="361" ht="14.25" spans="1:4">
      <c r="A361" s="197" t="s">
        <v>1105</v>
      </c>
      <c r="B361" s="195">
        <v>2040807</v>
      </c>
      <c r="C361" s="195" t="s">
        <v>122</v>
      </c>
      <c r="D361" s="202"/>
    </row>
    <row r="362" ht="14.25" spans="1:4">
      <c r="A362" s="197" t="s">
        <v>1105</v>
      </c>
      <c r="B362" s="195">
        <v>2040850</v>
      </c>
      <c r="C362" s="195" t="s">
        <v>91</v>
      </c>
      <c r="D362" s="202"/>
    </row>
    <row r="363" ht="14.25" spans="1:4">
      <c r="A363" s="197" t="s">
        <v>1105</v>
      </c>
      <c r="B363" s="195">
        <v>2040899</v>
      </c>
      <c r="C363" s="195" t="s">
        <v>303</v>
      </c>
      <c r="D363" s="202"/>
    </row>
    <row r="364" ht="14.25" spans="1:4">
      <c r="A364" s="196" t="s">
        <v>1103</v>
      </c>
      <c r="B364" s="195">
        <v>20409</v>
      </c>
      <c r="C364" s="205" t="s">
        <v>304</v>
      </c>
      <c r="D364" s="193">
        <f>SUM(D365:D371)</f>
        <v>0</v>
      </c>
    </row>
    <row r="365" ht="14.25" spans="1:4">
      <c r="A365" s="197" t="s">
        <v>1105</v>
      </c>
      <c r="B365" s="195">
        <v>2040901</v>
      </c>
      <c r="C365" s="195" t="s">
        <v>82</v>
      </c>
      <c r="D365" s="202"/>
    </row>
    <row r="366" ht="14.25" spans="1:4">
      <c r="A366" s="197" t="s">
        <v>1105</v>
      </c>
      <c r="B366" s="195">
        <v>2040902</v>
      </c>
      <c r="C366" s="195" t="s">
        <v>83</v>
      </c>
      <c r="D366" s="202"/>
    </row>
    <row r="367" ht="14.25" spans="1:4">
      <c r="A367" s="197" t="s">
        <v>1105</v>
      </c>
      <c r="B367" s="195">
        <v>2040903</v>
      </c>
      <c r="C367" s="195" t="s">
        <v>84</v>
      </c>
      <c r="D367" s="202"/>
    </row>
    <row r="368" ht="14.25" spans="1:4">
      <c r="A368" s="197" t="s">
        <v>1105</v>
      </c>
      <c r="B368" s="195">
        <v>2040904</v>
      </c>
      <c r="C368" s="195" t="s">
        <v>305</v>
      </c>
      <c r="D368" s="202"/>
    </row>
    <row r="369" ht="14.25" spans="1:4">
      <c r="A369" s="197" t="s">
        <v>1105</v>
      </c>
      <c r="B369" s="195">
        <v>2040905</v>
      </c>
      <c r="C369" s="195" t="s">
        <v>306</v>
      </c>
      <c r="D369" s="202"/>
    </row>
    <row r="370" ht="14.25" spans="1:4">
      <c r="A370" s="197" t="s">
        <v>1105</v>
      </c>
      <c r="B370" s="195">
        <v>2040950</v>
      </c>
      <c r="C370" s="195" t="s">
        <v>91</v>
      </c>
      <c r="D370" s="202"/>
    </row>
    <row r="371" ht="14.25" spans="1:4">
      <c r="A371" s="197" t="s">
        <v>1105</v>
      </c>
      <c r="B371" s="195">
        <v>2040999</v>
      </c>
      <c r="C371" s="195" t="s">
        <v>307</v>
      </c>
      <c r="D371" s="202"/>
    </row>
    <row r="372" ht="14.25" spans="1:4">
      <c r="A372" s="196" t="s">
        <v>1103</v>
      </c>
      <c r="B372" s="195">
        <v>20410</v>
      </c>
      <c r="C372" s="205" t="s">
        <v>308</v>
      </c>
      <c r="D372" s="193">
        <f>SUM(D373:D377)</f>
        <v>0</v>
      </c>
    </row>
    <row r="373" ht="14.25" spans="1:4">
      <c r="A373" s="197" t="s">
        <v>1105</v>
      </c>
      <c r="B373" s="195">
        <v>2041001</v>
      </c>
      <c r="C373" s="195" t="s">
        <v>82</v>
      </c>
      <c r="D373" s="202"/>
    </row>
    <row r="374" ht="14.25" spans="1:4">
      <c r="A374" s="197" t="s">
        <v>1105</v>
      </c>
      <c r="B374" s="195">
        <v>2041002</v>
      </c>
      <c r="C374" s="195" t="s">
        <v>83</v>
      </c>
      <c r="D374" s="202"/>
    </row>
    <row r="375" ht="14.25" spans="1:4">
      <c r="A375" s="197" t="s">
        <v>1105</v>
      </c>
      <c r="B375" s="195">
        <v>2041006</v>
      </c>
      <c r="C375" s="195" t="s">
        <v>122</v>
      </c>
      <c r="D375" s="202"/>
    </row>
    <row r="376" ht="14.25" spans="1:4">
      <c r="A376" s="197" t="s">
        <v>1105</v>
      </c>
      <c r="B376" s="195">
        <v>2041007</v>
      </c>
      <c r="C376" s="195" t="s">
        <v>309</v>
      </c>
      <c r="D376" s="202"/>
    </row>
    <row r="377" ht="14.25" spans="1:4">
      <c r="A377" s="197" t="s">
        <v>1105</v>
      </c>
      <c r="B377" s="195">
        <v>2041099</v>
      </c>
      <c r="C377" s="195" t="s">
        <v>310</v>
      </c>
      <c r="D377" s="202"/>
    </row>
    <row r="378" ht="14.25" spans="1:4">
      <c r="A378" s="196" t="s">
        <v>1103</v>
      </c>
      <c r="B378" s="195">
        <v>20499</v>
      </c>
      <c r="C378" s="192" t="s">
        <v>1162</v>
      </c>
      <c r="D378" s="193">
        <f>SUM(D379:D380)</f>
        <v>327.3</v>
      </c>
    </row>
    <row r="379" ht="14.25" spans="1:4">
      <c r="A379" s="197" t="s">
        <v>1105</v>
      </c>
      <c r="B379" s="195">
        <v>2049902</v>
      </c>
      <c r="C379" s="195" t="s">
        <v>312</v>
      </c>
      <c r="D379" s="202"/>
    </row>
    <row r="380" ht="14.25" spans="1:4">
      <c r="A380" s="197" t="s">
        <v>1105</v>
      </c>
      <c r="B380" s="195">
        <v>2049999</v>
      </c>
      <c r="C380" s="198" t="s">
        <v>1163</v>
      </c>
      <c r="D380" s="199">
        <f>327.3</f>
        <v>327.3</v>
      </c>
    </row>
    <row r="381" ht="14.25" spans="1:4">
      <c r="A381" s="194" t="s">
        <v>1101</v>
      </c>
      <c r="B381" s="195">
        <v>205</v>
      </c>
      <c r="C381" s="192" t="s">
        <v>1164</v>
      </c>
      <c r="D381" s="193">
        <f>D382+D387+D394+D400+D406+D410+D414+D418+D424+D431</f>
        <v>120623.09</v>
      </c>
    </row>
    <row r="382" ht="14.25" spans="1:4">
      <c r="A382" s="196" t="s">
        <v>1103</v>
      </c>
      <c r="B382" s="195">
        <v>20501</v>
      </c>
      <c r="C382" s="192" t="s">
        <v>1165</v>
      </c>
      <c r="D382" s="193">
        <f>SUM(D383:D386)</f>
        <v>1170.45</v>
      </c>
    </row>
    <row r="383" ht="14.25" spans="1:4">
      <c r="A383" s="197" t="s">
        <v>1105</v>
      </c>
      <c r="B383" s="195">
        <v>2050101</v>
      </c>
      <c r="C383" s="198" t="s">
        <v>1106</v>
      </c>
      <c r="D383" s="199">
        <f>1018+0.45</f>
        <v>1018.45</v>
      </c>
    </row>
    <row r="384" ht="14.25" spans="1:4">
      <c r="A384" s="197" t="s">
        <v>1105</v>
      </c>
      <c r="B384" s="195">
        <v>2050102</v>
      </c>
      <c r="C384" s="198" t="s">
        <v>1107</v>
      </c>
      <c r="D384" s="199">
        <v>152</v>
      </c>
    </row>
    <row r="385" ht="14.25" spans="1:4">
      <c r="A385" s="197" t="s">
        <v>1105</v>
      </c>
      <c r="B385" s="195">
        <v>2050103</v>
      </c>
      <c r="C385" s="195" t="s">
        <v>84</v>
      </c>
      <c r="D385" s="202"/>
    </row>
    <row r="386" ht="14.25" spans="1:4">
      <c r="A386" s="197" t="s">
        <v>1105</v>
      </c>
      <c r="B386" s="195">
        <v>2050199</v>
      </c>
      <c r="C386" s="195" t="s">
        <v>316</v>
      </c>
      <c r="D386" s="202"/>
    </row>
    <row r="387" ht="14.25" spans="1:4">
      <c r="A387" s="196" t="s">
        <v>1103</v>
      </c>
      <c r="B387" s="195">
        <v>20502</v>
      </c>
      <c r="C387" s="192" t="s">
        <v>1166</v>
      </c>
      <c r="D387" s="193">
        <f>SUM(D388:D393)</f>
        <v>97079.06</v>
      </c>
    </row>
    <row r="388" ht="14.25" spans="1:4">
      <c r="A388" s="197" t="s">
        <v>1105</v>
      </c>
      <c r="B388" s="195">
        <v>2050201</v>
      </c>
      <c r="C388" s="198" t="s">
        <v>1167</v>
      </c>
      <c r="D388" s="199">
        <v>1192</v>
      </c>
    </row>
    <row r="389" ht="14.25" spans="1:4">
      <c r="A389" s="197" t="s">
        <v>1105</v>
      </c>
      <c r="B389" s="195">
        <v>2050202</v>
      </c>
      <c r="C389" s="198" t="s">
        <v>1168</v>
      </c>
      <c r="D389" s="199">
        <v>29111.37</v>
      </c>
    </row>
    <row r="390" ht="14.25" spans="1:4">
      <c r="A390" s="197" t="s">
        <v>1105</v>
      </c>
      <c r="B390" s="195">
        <v>2050203</v>
      </c>
      <c r="C390" s="198" t="s">
        <v>1169</v>
      </c>
      <c r="D390" s="199">
        <v>38815.16</v>
      </c>
    </row>
    <row r="391" ht="14.25" spans="1:4">
      <c r="A391" s="197" t="s">
        <v>1105</v>
      </c>
      <c r="B391" s="195">
        <v>2050204</v>
      </c>
      <c r="C391" s="198" t="s">
        <v>1170</v>
      </c>
      <c r="D391" s="199">
        <v>12767</v>
      </c>
    </row>
    <row r="392" ht="14.25" spans="1:4">
      <c r="A392" s="197" t="s">
        <v>1105</v>
      </c>
      <c r="B392" s="195">
        <v>2050205</v>
      </c>
      <c r="C392" s="195" t="s">
        <v>322</v>
      </c>
      <c r="D392" s="202"/>
    </row>
    <row r="393" ht="14.25" spans="1:4">
      <c r="A393" s="197" t="s">
        <v>1105</v>
      </c>
      <c r="B393" s="195">
        <v>2050299</v>
      </c>
      <c r="C393" s="198" t="s">
        <v>1171</v>
      </c>
      <c r="D393" s="199">
        <f>13441+1752.53</f>
        <v>15193.53</v>
      </c>
    </row>
    <row r="394" ht="14.25" spans="1:4">
      <c r="A394" s="196" t="s">
        <v>1103</v>
      </c>
      <c r="B394" s="195">
        <v>20503</v>
      </c>
      <c r="C394" s="192" t="s">
        <v>1172</v>
      </c>
      <c r="D394" s="193">
        <f>SUM(D395:D399)</f>
        <v>8117.58</v>
      </c>
    </row>
    <row r="395" ht="14.25" spans="1:4">
      <c r="A395" s="197" t="s">
        <v>1105</v>
      </c>
      <c r="B395" s="195">
        <v>2050301</v>
      </c>
      <c r="C395" s="195" t="s">
        <v>325</v>
      </c>
      <c r="D395" s="202"/>
    </row>
    <row r="396" ht="14.25" spans="1:4">
      <c r="A396" s="197" t="s">
        <v>1105</v>
      </c>
      <c r="B396" s="195">
        <v>2050302</v>
      </c>
      <c r="C396" s="198" t="s">
        <v>1173</v>
      </c>
      <c r="D396" s="199">
        <f>8118-0.42</f>
        <v>8117.58</v>
      </c>
    </row>
    <row r="397" ht="14.25" spans="1:4">
      <c r="A397" s="197" t="s">
        <v>1105</v>
      </c>
      <c r="B397" s="195">
        <v>2050303</v>
      </c>
      <c r="C397" s="195" t="s">
        <v>327</v>
      </c>
      <c r="D397" s="202"/>
    </row>
    <row r="398" ht="14.25" spans="1:4">
      <c r="A398" s="197" t="s">
        <v>1105</v>
      </c>
      <c r="B398" s="195">
        <v>2050305</v>
      </c>
      <c r="C398" s="195" t="s">
        <v>328</v>
      </c>
      <c r="D398" s="202"/>
    </row>
    <row r="399" ht="14.25" spans="1:4">
      <c r="A399" s="197" t="s">
        <v>1105</v>
      </c>
      <c r="B399" s="195">
        <v>2050399</v>
      </c>
      <c r="C399" s="195" t="s">
        <v>329</v>
      </c>
      <c r="D399" s="202"/>
    </row>
    <row r="400" ht="14.25" spans="1:4">
      <c r="A400" s="196" t="s">
        <v>1103</v>
      </c>
      <c r="B400" s="195">
        <v>20504</v>
      </c>
      <c r="C400" s="192" t="s">
        <v>1174</v>
      </c>
      <c r="D400" s="193">
        <f>SUM(D401:D405)</f>
        <v>90</v>
      </c>
    </row>
    <row r="401" ht="14.25" spans="1:4">
      <c r="A401" s="197" t="s">
        <v>1105</v>
      </c>
      <c r="B401" s="195">
        <v>2050401</v>
      </c>
      <c r="C401" s="195" t="s">
        <v>331</v>
      </c>
      <c r="D401" s="202"/>
    </row>
    <row r="402" ht="14.25" spans="1:4">
      <c r="A402" s="197" t="s">
        <v>1105</v>
      </c>
      <c r="B402" s="195">
        <v>2050402</v>
      </c>
      <c r="C402" s="195" t="s">
        <v>332</v>
      </c>
      <c r="D402" s="202"/>
    </row>
    <row r="403" ht="14.25" spans="1:4">
      <c r="A403" s="197" t="s">
        <v>1105</v>
      </c>
      <c r="B403" s="195">
        <v>2050403</v>
      </c>
      <c r="C403" s="195" t="s">
        <v>333</v>
      </c>
      <c r="D403" s="202"/>
    </row>
    <row r="404" ht="14.25" spans="1:4">
      <c r="A404" s="197" t="s">
        <v>1105</v>
      </c>
      <c r="B404" s="195">
        <v>2050404</v>
      </c>
      <c r="C404" s="195" t="s">
        <v>334</v>
      </c>
      <c r="D404" s="202"/>
    </row>
    <row r="405" ht="14.25" spans="1:4">
      <c r="A405" s="197" t="s">
        <v>1105</v>
      </c>
      <c r="B405" s="195">
        <v>2050499</v>
      </c>
      <c r="C405" s="198" t="s">
        <v>1175</v>
      </c>
      <c r="D405" s="199">
        <v>90</v>
      </c>
    </row>
    <row r="406" ht="14.25" spans="1:4">
      <c r="A406" s="196" t="s">
        <v>1103</v>
      </c>
      <c r="B406" s="195">
        <v>20505</v>
      </c>
      <c r="C406" s="205" t="s">
        <v>336</v>
      </c>
      <c r="D406" s="193">
        <f>SUM(D407:D409)</f>
        <v>0</v>
      </c>
    </row>
    <row r="407" ht="14.25" spans="1:4">
      <c r="A407" s="197" t="s">
        <v>1105</v>
      </c>
      <c r="B407" s="195">
        <v>2050501</v>
      </c>
      <c r="C407" s="195" t="s">
        <v>337</v>
      </c>
      <c r="D407" s="202"/>
    </row>
    <row r="408" ht="14.25" spans="1:4">
      <c r="A408" s="197" t="s">
        <v>1105</v>
      </c>
      <c r="B408" s="195">
        <v>2050502</v>
      </c>
      <c r="C408" s="195" t="s">
        <v>338</v>
      </c>
      <c r="D408" s="202"/>
    </row>
    <row r="409" ht="14.25" spans="1:4">
      <c r="A409" s="197" t="s">
        <v>1105</v>
      </c>
      <c r="B409" s="195">
        <v>2050599</v>
      </c>
      <c r="C409" s="195" t="s">
        <v>339</v>
      </c>
      <c r="D409" s="202"/>
    </row>
    <row r="410" ht="14.25" spans="1:4">
      <c r="A410" s="196" t="s">
        <v>1103</v>
      </c>
      <c r="B410" s="195">
        <v>20506</v>
      </c>
      <c r="C410" s="205" t="s">
        <v>340</v>
      </c>
      <c r="D410" s="193">
        <f>SUM(D411:D413)</f>
        <v>0</v>
      </c>
    </row>
    <row r="411" ht="14.25" spans="1:4">
      <c r="A411" s="197" t="s">
        <v>1105</v>
      </c>
      <c r="B411" s="195">
        <v>2050601</v>
      </c>
      <c r="C411" s="195" t="s">
        <v>341</v>
      </c>
      <c r="D411" s="202"/>
    </row>
    <row r="412" ht="14.25" spans="1:4">
      <c r="A412" s="197" t="s">
        <v>1105</v>
      </c>
      <c r="B412" s="195">
        <v>2050602</v>
      </c>
      <c r="C412" s="195" t="s">
        <v>342</v>
      </c>
      <c r="D412" s="202"/>
    </row>
    <row r="413" ht="14.25" spans="1:4">
      <c r="A413" s="197" t="s">
        <v>1105</v>
      </c>
      <c r="B413" s="195">
        <v>2050699</v>
      </c>
      <c r="C413" s="195" t="s">
        <v>343</v>
      </c>
      <c r="D413" s="202"/>
    </row>
    <row r="414" ht="14.25" spans="1:4">
      <c r="A414" s="196" t="s">
        <v>1103</v>
      </c>
      <c r="B414" s="195">
        <v>20507</v>
      </c>
      <c r="C414" s="192" t="s">
        <v>1176</v>
      </c>
      <c r="D414" s="193">
        <f>SUM(D415:D417)</f>
        <v>230</v>
      </c>
    </row>
    <row r="415" ht="14.25" spans="1:4">
      <c r="A415" s="197" t="s">
        <v>1105</v>
      </c>
      <c r="B415" s="195">
        <v>2050701</v>
      </c>
      <c r="C415" s="198" t="s">
        <v>1177</v>
      </c>
      <c r="D415" s="199">
        <v>230</v>
      </c>
    </row>
    <row r="416" ht="14.25" spans="1:4">
      <c r="A416" s="197" t="s">
        <v>1105</v>
      </c>
      <c r="B416" s="195">
        <v>2050702</v>
      </c>
      <c r="C416" s="195" t="s">
        <v>346</v>
      </c>
      <c r="D416" s="202"/>
    </row>
    <row r="417" ht="14.25" spans="1:4">
      <c r="A417" s="197" t="s">
        <v>1105</v>
      </c>
      <c r="B417" s="195">
        <v>2050799</v>
      </c>
      <c r="C417" s="195" t="s">
        <v>347</v>
      </c>
      <c r="D417" s="202"/>
    </row>
    <row r="418" ht="14.25" spans="1:4">
      <c r="A418" s="196" t="s">
        <v>1103</v>
      </c>
      <c r="B418" s="195">
        <v>20508</v>
      </c>
      <c r="C418" s="192" t="s">
        <v>1178</v>
      </c>
      <c r="D418" s="193">
        <f>SUM(D419:D423)</f>
        <v>685</v>
      </c>
    </row>
    <row r="419" ht="14.25" spans="1:4">
      <c r="A419" s="197" t="s">
        <v>1105</v>
      </c>
      <c r="B419" s="195">
        <v>2050801</v>
      </c>
      <c r="C419" s="198" t="s">
        <v>1179</v>
      </c>
      <c r="D419" s="199">
        <v>420</v>
      </c>
    </row>
    <row r="420" ht="14.25" spans="1:4">
      <c r="A420" s="197" t="s">
        <v>1105</v>
      </c>
      <c r="B420" s="195">
        <v>2050802</v>
      </c>
      <c r="C420" s="198" t="s">
        <v>1180</v>
      </c>
      <c r="D420" s="199">
        <v>265</v>
      </c>
    </row>
    <row r="421" ht="14.25" spans="1:4">
      <c r="A421" s="197" t="s">
        <v>1105</v>
      </c>
      <c r="B421" s="195">
        <v>2050803</v>
      </c>
      <c r="C421" s="195" t="s">
        <v>351</v>
      </c>
      <c r="D421" s="202"/>
    </row>
    <row r="422" ht="14.25" spans="1:4">
      <c r="A422" s="197" t="s">
        <v>1105</v>
      </c>
      <c r="B422" s="195">
        <v>2050804</v>
      </c>
      <c r="C422" s="195" t="s">
        <v>352</v>
      </c>
      <c r="D422" s="202"/>
    </row>
    <row r="423" ht="14.25" spans="1:4">
      <c r="A423" s="197" t="s">
        <v>1105</v>
      </c>
      <c r="B423" s="195">
        <v>2050899</v>
      </c>
      <c r="C423" s="195" t="s">
        <v>353</v>
      </c>
      <c r="D423" s="202"/>
    </row>
    <row r="424" ht="14.25" spans="1:4">
      <c r="A424" s="196" t="s">
        <v>1103</v>
      </c>
      <c r="B424" s="195">
        <v>20509</v>
      </c>
      <c r="C424" s="192" t="s">
        <v>1181</v>
      </c>
      <c r="D424" s="193">
        <f>SUM(D425:D430)</f>
        <v>10501</v>
      </c>
    </row>
    <row r="425" ht="14.25" spans="1:4">
      <c r="A425" s="197" t="s">
        <v>1105</v>
      </c>
      <c r="B425" s="195">
        <v>2050901</v>
      </c>
      <c r="C425" s="195" t="s">
        <v>355</v>
      </c>
      <c r="D425" s="202"/>
    </row>
    <row r="426" ht="14.25" spans="1:4">
      <c r="A426" s="197" t="s">
        <v>1105</v>
      </c>
      <c r="B426" s="195">
        <v>2050902</v>
      </c>
      <c r="C426" s="195" t="s">
        <v>356</v>
      </c>
      <c r="D426" s="202"/>
    </row>
    <row r="427" ht="14.25" spans="1:4">
      <c r="A427" s="197" t="s">
        <v>1105</v>
      </c>
      <c r="B427" s="195">
        <v>2050903</v>
      </c>
      <c r="C427" s="195" t="s">
        <v>357</v>
      </c>
      <c r="D427" s="202"/>
    </row>
    <row r="428" ht="14.25" spans="1:4">
      <c r="A428" s="197" t="s">
        <v>1105</v>
      </c>
      <c r="B428" s="195">
        <v>2050904</v>
      </c>
      <c r="C428" s="195" t="s">
        <v>358</v>
      </c>
      <c r="D428" s="202"/>
    </row>
    <row r="429" ht="14.25" spans="1:4">
      <c r="A429" s="197" t="s">
        <v>1105</v>
      </c>
      <c r="B429" s="195">
        <v>2050905</v>
      </c>
      <c r="C429" s="195" t="s">
        <v>359</v>
      </c>
      <c r="D429" s="202"/>
    </row>
    <row r="430" ht="14.25" spans="1:4">
      <c r="A430" s="197" t="s">
        <v>1105</v>
      </c>
      <c r="B430" s="195">
        <v>2050999</v>
      </c>
      <c r="C430" s="198" t="s">
        <v>1182</v>
      </c>
      <c r="D430" s="199">
        <v>10501</v>
      </c>
    </row>
    <row r="431" ht="14.25" spans="1:4">
      <c r="A431" s="196" t="s">
        <v>1103</v>
      </c>
      <c r="B431" s="195">
        <v>20599</v>
      </c>
      <c r="C431" s="192" t="s">
        <v>1183</v>
      </c>
      <c r="D431" s="193">
        <f>SUM(D432)</f>
        <v>2750</v>
      </c>
    </row>
    <row r="432" ht="14.25" spans="1:4">
      <c r="A432" s="197" t="s">
        <v>1105</v>
      </c>
      <c r="B432" s="195">
        <v>2059999</v>
      </c>
      <c r="C432" s="198" t="s">
        <v>1184</v>
      </c>
      <c r="D432" s="199">
        <v>2750</v>
      </c>
    </row>
    <row r="433" ht="14.25" spans="1:4">
      <c r="A433" s="194" t="s">
        <v>1101</v>
      </c>
      <c r="B433" s="195">
        <v>206</v>
      </c>
      <c r="C433" s="192" t="s">
        <v>1185</v>
      </c>
      <c r="D433" s="193">
        <f>D434+D439+D448+D454+D459+D464+D469+D476+D480+D484</f>
        <v>642.41</v>
      </c>
    </row>
    <row r="434" ht="14.25" spans="1:4">
      <c r="A434" s="196" t="s">
        <v>1103</v>
      </c>
      <c r="B434" s="195">
        <v>20601</v>
      </c>
      <c r="C434" s="192" t="s">
        <v>1186</v>
      </c>
      <c r="D434" s="193">
        <f>SUM(D435:D438)</f>
        <v>487.68</v>
      </c>
    </row>
    <row r="435" ht="14.25" spans="1:4">
      <c r="A435" s="197" t="s">
        <v>1105</v>
      </c>
      <c r="B435" s="195">
        <v>2060101</v>
      </c>
      <c r="C435" s="198" t="s">
        <v>1106</v>
      </c>
      <c r="D435" s="199">
        <f>347-0.32</f>
        <v>346.68</v>
      </c>
    </row>
    <row r="436" ht="14.25" spans="1:4">
      <c r="A436" s="197" t="s">
        <v>1105</v>
      </c>
      <c r="B436" s="195">
        <v>2060102</v>
      </c>
      <c r="C436" s="198" t="s">
        <v>1107</v>
      </c>
      <c r="D436" s="199">
        <v>141</v>
      </c>
    </row>
    <row r="437" ht="14.25" spans="1:4">
      <c r="A437" s="197" t="s">
        <v>1105</v>
      </c>
      <c r="B437" s="195">
        <v>2060103</v>
      </c>
      <c r="C437" s="195" t="s">
        <v>84</v>
      </c>
      <c r="D437" s="202"/>
    </row>
    <row r="438" ht="14.25" spans="1:4">
      <c r="A438" s="197" t="s">
        <v>1105</v>
      </c>
      <c r="B438" s="195">
        <v>2060199</v>
      </c>
      <c r="C438" s="195" t="s">
        <v>365</v>
      </c>
      <c r="D438" s="202"/>
    </row>
    <row r="439" ht="14.25" spans="1:4">
      <c r="A439" s="196" t="s">
        <v>1103</v>
      </c>
      <c r="B439" s="195">
        <v>20602</v>
      </c>
      <c r="C439" s="205" t="s">
        <v>366</v>
      </c>
      <c r="D439" s="193">
        <f>SUM(D440:D447)</f>
        <v>0</v>
      </c>
    </row>
    <row r="440" ht="14.25" spans="1:4">
      <c r="A440" s="197" t="s">
        <v>1105</v>
      </c>
      <c r="B440" s="195">
        <v>2060201</v>
      </c>
      <c r="C440" s="195" t="s">
        <v>367</v>
      </c>
      <c r="D440" s="202"/>
    </row>
    <row r="441" ht="14.25" spans="1:4">
      <c r="A441" s="197" t="s">
        <v>1105</v>
      </c>
      <c r="B441" s="195">
        <v>2060203</v>
      </c>
      <c r="C441" s="195" t="s">
        <v>368</v>
      </c>
      <c r="D441" s="202"/>
    </row>
    <row r="442" ht="14.25" spans="1:4">
      <c r="A442" s="197" t="s">
        <v>1105</v>
      </c>
      <c r="B442" s="195">
        <v>2060204</v>
      </c>
      <c r="C442" s="195" t="s">
        <v>369</v>
      </c>
      <c r="D442" s="202"/>
    </row>
    <row r="443" ht="14.25" spans="1:4">
      <c r="A443" s="197" t="s">
        <v>1105</v>
      </c>
      <c r="B443" s="195">
        <v>2060205</v>
      </c>
      <c r="C443" s="195" t="s">
        <v>370</v>
      </c>
      <c r="D443" s="202"/>
    </row>
    <row r="444" ht="14.25" spans="1:4">
      <c r="A444" s="197" t="s">
        <v>1105</v>
      </c>
      <c r="B444" s="195">
        <v>2060206</v>
      </c>
      <c r="C444" s="195" t="s">
        <v>371</v>
      </c>
      <c r="D444" s="202"/>
    </row>
    <row r="445" ht="14.25" spans="1:4">
      <c r="A445" s="197" t="s">
        <v>1105</v>
      </c>
      <c r="B445" s="195">
        <v>2060207</v>
      </c>
      <c r="C445" s="195" t="s">
        <v>372</v>
      </c>
      <c r="D445" s="202"/>
    </row>
    <row r="446" ht="14.25" spans="1:4">
      <c r="A446" s="197" t="s">
        <v>1105</v>
      </c>
      <c r="B446" s="195">
        <v>2060208</v>
      </c>
      <c r="C446" s="195" t="s">
        <v>373</v>
      </c>
      <c r="D446" s="202"/>
    </row>
    <row r="447" ht="14.25" spans="1:4">
      <c r="A447" s="197" t="s">
        <v>1105</v>
      </c>
      <c r="B447" s="195">
        <v>2060299</v>
      </c>
      <c r="C447" s="195" t="s">
        <v>374</v>
      </c>
      <c r="D447" s="202"/>
    </row>
    <row r="448" ht="14.25" spans="1:4">
      <c r="A448" s="196" t="s">
        <v>1103</v>
      </c>
      <c r="B448" s="195">
        <v>20603</v>
      </c>
      <c r="C448" s="205" t="s">
        <v>375</v>
      </c>
      <c r="D448" s="193">
        <f>SUM(D449:D453)</f>
        <v>0</v>
      </c>
    </row>
    <row r="449" ht="14.25" spans="1:4">
      <c r="A449" s="197" t="s">
        <v>1105</v>
      </c>
      <c r="B449" s="195">
        <v>2060301</v>
      </c>
      <c r="C449" s="195" t="s">
        <v>367</v>
      </c>
      <c r="D449" s="202"/>
    </row>
    <row r="450" ht="14.25" spans="1:4">
      <c r="A450" s="197" t="s">
        <v>1105</v>
      </c>
      <c r="B450" s="195">
        <v>2060302</v>
      </c>
      <c r="C450" s="195" t="s">
        <v>376</v>
      </c>
      <c r="D450" s="202"/>
    </row>
    <row r="451" ht="14.25" spans="1:4">
      <c r="A451" s="197" t="s">
        <v>1105</v>
      </c>
      <c r="B451" s="195">
        <v>2060303</v>
      </c>
      <c r="C451" s="195" t="s">
        <v>377</v>
      </c>
      <c r="D451" s="202"/>
    </row>
    <row r="452" ht="14.25" spans="1:4">
      <c r="A452" s="197" t="s">
        <v>1105</v>
      </c>
      <c r="B452" s="195">
        <v>2060304</v>
      </c>
      <c r="C452" s="195" t="s">
        <v>378</v>
      </c>
      <c r="D452" s="202"/>
    </row>
    <row r="453" ht="14.25" spans="1:4">
      <c r="A453" s="197" t="s">
        <v>1105</v>
      </c>
      <c r="B453" s="195">
        <v>2060399</v>
      </c>
      <c r="C453" s="195" t="s">
        <v>379</v>
      </c>
      <c r="D453" s="202"/>
    </row>
    <row r="454" ht="14.25" spans="1:4">
      <c r="A454" s="196" t="s">
        <v>1103</v>
      </c>
      <c r="B454" s="195">
        <v>20604</v>
      </c>
      <c r="C454" s="205" t="s">
        <v>380</v>
      </c>
      <c r="D454" s="193">
        <f>SUM(D455:D458)</f>
        <v>0</v>
      </c>
    </row>
    <row r="455" ht="14.25" spans="1:4">
      <c r="A455" s="197" t="s">
        <v>1105</v>
      </c>
      <c r="B455" s="195">
        <v>2060401</v>
      </c>
      <c r="C455" s="195" t="s">
        <v>367</v>
      </c>
      <c r="D455" s="202"/>
    </row>
    <row r="456" ht="14.25" spans="1:4">
      <c r="A456" s="197" t="s">
        <v>1105</v>
      </c>
      <c r="B456" s="195">
        <v>2060404</v>
      </c>
      <c r="C456" s="195" t="s">
        <v>381</v>
      </c>
      <c r="D456" s="202"/>
    </row>
    <row r="457" ht="14.25" spans="1:4">
      <c r="A457" s="197" t="s">
        <v>1105</v>
      </c>
      <c r="B457" s="195">
        <v>2060405</v>
      </c>
      <c r="C457" s="195" t="s">
        <v>382</v>
      </c>
      <c r="D457" s="202"/>
    </row>
    <row r="458" ht="14.25" spans="1:4">
      <c r="A458" s="197" t="s">
        <v>1105</v>
      </c>
      <c r="B458" s="195">
        <v>2060499</v>
      </c>
      <c r="C458" s="195" t="s">
        <v>383</v>
      </c>
      <c r="D458" s="202"/>
    </row>
    <row r="459" ht="14.25" spans="1:4">
      <c r="A459" s="196" t="s">
        <v>1103</v>
      </c>
      <c r="B459" s="195">
        <v>20605</v>
      </c>
      <c r="C459" s="205" t="s">
        <v>384</v>
      </c>
      <c r="D459" s="193">
        <f>SUM(D460:D463)</f>
        <v>0</v>
      </c>
    </row>
    <row r="460" ht="14.25" spans="1:4">
      <c r="A460" s="197" t="s">
        <v>1105</v>
      </c>
      <c r="B460" s="195">
        <v>2060501</v>
      </c>
      <c r="C460" s="195" t="s">
        <v>367</v>
      </c>
      <c r="D460" s="202"/>
    </row>
    <row r="461" ht="14.25" spans="1:4">
      <c r="A461" s="197" t="s">
        <v>1105</v>
      </c>
      <c r="B461" s="195">
        <v>2060502</v>
      </c>
      <c r="C461" s="195" t="s">
        <v>385</v>
      </c>
      <c r="D461" s="202"/>
    </row>
    <row r="462" ht="14.25" spans="1:4">
      <c r="A462" s="197" t="s">
        <v>1105</v>
      </c>
      <c r="B462" s="195">
        <v>2060503</v>
      </c>
      <c r="C462" s="195" t="s">
        <v>386</v>
      </c>
      <c r="D462" s="202"/>
    </row>
    <row r="463" ht="14.25" spans="1:4">
      <c r="A463" s="197" t="s">
        <v>1105</v>
      </c>
      <c r="B463" s="195">
        <v>2060599</v>
      </c>
      <c r="C463" s="195" t="s">
        <v>387</v>
      </c>
      <c r="D463" s="202"/>
    </row>
    <row r="464" ht="14.25" spans="1:4">
      <c r="A464" s="196" t="s">
        <v>1103</v>
      </c>
      <c r="B464" s="195">
        <v>20606</v>
      </c>
      <c r="C464" s="205" t="s">
        <v>388</v>
      </c>
      <c r="D464" s="193">
        <f>SUM(D465:D468)</f>
        <v>0</v>
      </c>
    </row>
    <row r="465" ht="14.25" spans="1:4">
      <c r="A465" s="197" t="s">
        <v>1105</v>
      </c>
      <c r="B465" s="195">
        <v>2060601</v>
      </c>
      <c r="C465" s="195" t="s">
        <v>389</v>
      </c>
      <c r="D465" s="202"/>
    </row>
    <row r="466" ht="14.25" spans="1:4">
      <c r="A466" s="197" t="s">
        <v>1105</v>
      </c>
      <c r="B466" s="195">
        <v>2060602</v>
      </c>
      <c r="C466" s="195" t="s">
        <v>390</v>
      </c>
      <c r="D466" s="202"/>
    </row>
    <row r="467" ht="14.25" spans="1:4">
      <c r="A467" s="197" t="s">
        <v>1105</v>
      </c>
      <c r="B467" s="195">
        <v>2060603</v>
      </c>
      <c r="C467" s="195" t="s">
        <v>391</v>
      </c>
      <c r="D467" s="202"/>
    </row>
    <row r="468" ht="14.25" spans="1:4">
      <c r="A468" s="197" t="s">
        <v>1105</v>
      </c>
      <c r="B468" s="195">
        <v>2060699</v>
      </c>
      <c r="C468" s="195" t="s">
        <v>392</v>
      </c>
      <c r="D468" s="202"/>
    </row>
    <row r="469" ht="14.25" spans="1:4">
      <c r="A469" s="196" t="s">
        <v>1103</v>
      </c>
      <c r="B469" s="195">
        <v>20607</v>
      </c>
      <c r="C469" s="192" t="s">
        <v>1187</v>
      </c>
      <c r="D469" s="193">
        <f>SUM(D470:D475)</f>
        <v>104.73</v>
      </c>
    </row>
    <row r="470" ht="14.25" spans="1:4">
      <c r="A470" s="197" t="s">
        <v>1105</v>
      </c>
      <c r="B470" s="195">
        <v>2060701</v>
      </c>
      <c r="C470" s="198" t="s">
        <v>1188</v>
      </c>
      <c r="D470" s="199">
        <f>65-0.27</f>
        <v>64.73</v>
      </c>
    </row>
    <row r="471" ht="14.25" spans="1:4">
      <c r="A471" s="197" t="s">
        <v>1105</v>
      </c>
      <c r="B471" s="195">
        <v>2060702</v>
      </c>
      <c r="C471" s="195" t="s">
        <v>394</v>
      </c>
      <c r="D471" s="202"/>
    </row>
    <row r="472" ht="14.25" spans="1:4">
      <c r="A472" s="197" t="s">
        <v>1105</v>
      </c>
      <c r="B472" s="195">
        <v>2060703</v>
      </c>
      <c r="C472" s="195" t="s">
        <v>395</v>
      </c>
      <c r="D472" s="202"/>
    </row>
    <row r="473" ht="14.25" spans="1:4">
      <c r="A473" s="197" t="s">
        <v>1105</v>
      </c>
      <c r="B473" s="195">
        <v>2060704</v>
      </c>
      <c r="C473" s="195" t="s">
        <v>396</v>
      </c>
      <c r="D473" s="202"/>
    </row>
    <row r="474" ht="14.25" spans="1:4">
      <c r="A474" s="197" t="s">
        <v>1105</v>
      </c>
      <c r="B474" s="195">
        <v>2060705</v>
      </c>
      <c r="C474" s="195" t="s">
        <v>397</v>
      </c>
      <c r="D474" s="202"/>
    </row>
    <row r="475" ht="14.25" spans="1:4">
      <c r="A475" s="197" t="s">
        <v>1105</v>
      </c>
      <c r="B475" s="195">
        <v>2060799</v>
      </c>
      <c r="C475" s="198" t="s">
        <v>1189</v>
      </c>
      <c r="D475" s="199">
        <v>40</v>
      </c>
    </row>
    <row r="476" ht="14.25" spans="1:4">
      <c r="A476" s="196" t="s">
        <v>1103</v>
      </c>
      <c r="B476" s="195">
        <v>20608</v>
      </c>
      <c r="C476" s="205" t="s">
        <v>399</v>
      </c>
      <c r="D476" s="193">
        <f>SUM(D477:D479)</f>
        <v>0</v>
      </c>
    </row>
    <row r="477" ht="14.25" spans="1:4">
      <c r="A477" s="197" t="s">
        <v>1105</v>
      </c>
      <c r="B477" s="195">
        <v>2060801</v>
      </c>
      <c r="C477" s="195" t="s">
        <v>400</v>
      </c>
      <c r="D477" s="202"/>
    </row>
    <row r="478" ht="14.25" spans="1:4">
      <c r="A478" s="197" t="s">
        <v>1105</v>
      </c>
      <c r="B478" s="195">
        <v>2060802</v>
      </c>
      <c r="C478" s="195" t="s">
        <v>401</v>
      </c>
      <c r="D478" s="202"/>
    </row>
    <row r="479" ht="14.25" spans="1:4">
      <c r="A479" s="197" t="s">
        <v>1105</v>
      </c>
      <c r="B479" s="195">
        <v>2060899</v>
      </c>
      <c r="C479" s="195" t="s">
        <v>402</v>
      </c>
      <c r="D479" s="202"/>
    </row>
    <row r="480" ht="14.25" spans="1:4">
      <c r="A480" s="196" t="s">
        <v>1103</v>
      </c>
      <c r="B480" s="195">
        <v>20609</v>
      </c>
      <c r="C480" s="205" t="s">
        <v>403</v>
      </c>
      <c r="D480" s="193">
        <f>SUM(D481:D483)</f>
        <v>0</v>
      </c>
    </row>
    <row r="481" ht="14.25" spans="1:4">
      <c r="A481" s="197" t="s">
        <v>1105</v>
      </c>
      <c r="B481" s="195">
        <v>2060901</v>
      </c>
      <c r="C481" s="195" t="s">
        <v>404</v>
      </c>
      <c r="D481" s="202"/>
    </row>
    <row r="482" ht="14.25" spans="1:4">
      <c r="A482" s="197" t="s">
        <v>1105</v>
      </c>
      <c r="B482" s="195">
        <v>2060902</v>
      </c>
      <c r="C482" s="195" t="s">
        <v>405</v>
      </c>
      <c r="D482" s="202"/>
    </row>
    <row r="483" ht="14.25" spans="1:4">
      <c r="A483" s="197" t="s">
        <v>1105</v>
      </c>
      <c r="B483" s="195">
        <v>2060999</v>
      </c>
      <c r="C483" s="195" t="s">
        <v>406</v>
      </c>
      <c r="D483" s="202"/>
    </row>
    <row r="484" ht="14.25" spans="1:4">
      <c r="A484" s="196" t="s">
        <v>1103</v>
      </c>
      <c r="B484" s="195">
        <v>20699</v>
      </c>
      <c r="C484" s="192" t="s">
        <v>1190</v>
      </c>
      <c r="D484" s="193">
        <f>SUM(D485:D488)</f>
        <v>50</v>
      </c>
    </row>
    <row r="485" ht="14.25" spans="1:4">
      <c r="A485" s="197" t="s">
        <v>1105</v>
      </c>
      <c r="B485" s="195">
        <v>2069901</v>
      </c>
      <c r="C485" s="195" t="s">
        <v>408</v>
      </c>
      <c r="D485" s="202"/>
    </row>
    <row r="486" ht="14.25" spans="1:4">
      <c r="A486" s="197" t="s">
        <v>1105</v>
      </c>
      <c r="B486" s="195">
        <v>2069902</v>
      </c>
      <c r="C486" s="195" t="s">
        <v>409</v>
      </c>
      <c r="D486" s="202"/>
    </row>
    <row r="487" ht="14.25" spans="1:4">
      <c r="A487" s="197" t="s">
        <v>1105</v>
      </c>
      <c r="B487" s="195">
        <v>2069903</v>
      </c>
      <c r="C487" s="195" t="s">
        <v>410</v>
      </c>
      <c r="D487" s="202"/>
    </row>
    <row r="488" ht="14.25" spans="1:4">
      <c r="A488" s="197" t="s">
        <v>1105</v>
      </c>
      <c r="B488" s="195">
        <v>2069999</v>
      </c>
      <c r="C488" s="198" t="s">
        <v>1191</v>
      </c>
      <c r="D488" s="199">
        <v>50</v>
      </c>
    </row>
    <row r="489" ht="14.25" spans="1:4">
      <c r="A489" s="194" t="s">
        <v>1101</v>
      </c>
      <c r="B489" s="195">
        <v>207</v>
      </c>
      <c r="C489" s="192" t="s">
        <v>1192</v>
      </c>
      <c r="D489" s="193">
        <f>D490+D506+D514+D525+D534+D542</f>
        <v>6133.96</v>
      </c>
    </row>
    <row r="490" ht="14.25" spans="1:4">
      <c r="A490" s="196" t="s">
        <v>1103</v>
      </c>
      <c r="B490" s="195">
        <v>20701</v>
      </c>
      <c r="C490" s="192" t="s">
        <v>1193</v>
      </c>
      <c r="D490" s="193">
        <f>SUM(D491:D505)</f>
        <v>2237.36</v>
      </c>
    </row>
    <row r="491" ht="14.25" spans="1:4">
      <c r="A491" s="197" t="s">
        <v>1105</v>
      </c>
      <c r="B491" s="195">
        <v>2070101</v>
      </c>
      <c r="C491" s="198" t="s">
        <v>1106</v>
      </c>
      <c r="D491" s="199">
        <v>1271.91</v>
      </c>
    </row>
    <row r="492" ht="14.25" spans="1:4">
      <c r="A492" s="197" t="s">
        <v>1105</v>
      </c>
      <c r="B492" s="195">
        <v>2070102</v>
      </c>
      <c r="C492" s="198" t="s">
        <v>1107</v>
      </c>
      <c r="D492" s="199">
        <v>25</v>
      </c>
    </row>
    <row r="493" ht="14.25" spans="1:4">
      <c r="A493" s="197" t="s">
        <v>1105</v>
      </c>
      <c r="B493" s="195">
        <v>2070103</v>
      </c>
      <c r="C493" s="195" t="s">
        <v>84</v>
      </c>
      <c r="D493" s="202"/>
    </row>
    <row r="494" ht="14.25" spans="1:4">
      <c r="A494" s="197" t="s">
        <v>1105</v>
      </c>
      <c r="B494" s="195">
        <v>2070104</v>
      </c>
      <c r="C494" s="198" t="s">
        <v>1194</v>
      </c>
      <c r="D494" s="199">
        <v>89</v>
      </c>
    </row>
    <row r="495" ht="14.25" spans="1:4">
      <c r="A495" s="197" t="s">
        <v>1105</v>
      </c>
      <c r="B495" s="195">
        <v>2070105</v>
      </c>
      <c r="C495" s="198" t="s">
        <v>1195</v>
      </c>
      <c r="D495" s="199">
        <v>25</v>
      </c>
    </row>
    <row r="496" ht="14.25" spans="1:4">
      <c r="A496" s="197" t="s">
        <v>1105</v>
      </c>
      <c r="B496" s="195">
        <v>2070106</v>
      </c>
      <c r="C496" s="195" t="s">
        <v>416</v>
      </c>
      <c r="D496" s="202"/>
    </row>
    <row r="497" ht="14.25" spans="1:4">
      <c r="A497" s="197" t="s">
        <v>1105</v>
      </c>
      <c r="B497" s="195">
        <v>2070107</v>
      </c>
      <c r="C497" s="198" t="s">
        <v>1196</v>
      </c>
      <c r="D497" s="199">
        <v>240.85</v>
      </c>
    </row>
    <row r="498" ht="14.25" spans="1:4">
      <c r="A498" s="197" t="s">
        <v>1105</v>
      </c>
      <c r="B498" s="195">
        <v>2070108</v>
      </c>
      <c r="C498" s="195" t="s">
        <v>418</v>
      </c>
      <c r="D498" s="202"/>
    </row>
    <row r="499" ht="14.25" spans="1:4">
      <c r="A499" s="197" t="s">
        <v>1105</v>
      </c>
      <c r="B499" s="195">
        <v>2070109</v>
      </c>
      <c r="C499" s="198" t="s">
        <v>1197</v>
      </c>
      <c r="D499" s="199">
        <v>10</v>
      </c>
    </row>
    <row r="500" ht="14.25" spans="1:4">
      <c r="A500" s="197" t="s">
        <v>1105</v>
      </c>
      <c r="B500" s="195">
        <v>2070110</v>
      </c>
      <c r="C500" s="195" t="s">
        <v>420</v>
      </c>
      <c r="D500" s="202"/>
    </row>
    <row r="501" ht="14.25" spans="1:4">
      <c r="A501" s="197" t="s">
        <v>1105</v>
      </c>
      <c r="B501" s="195">
        <v>2070111</v>
      </c>
      <c r="C501" s="195" t="s">
        <v>421</v>
      </c>
      <c r="D501" s="202"/>
    </row>
    <row r="502" ht="14.25" spans="1:4">
      <c r="A502" s="197" t="s">
        <v>1105</v>
      </c>
      <c r="B502" s="195">
        <v>2070112</v>
      </c>
      <c r="C502" s="195" t="s">
        <v>422</v>
      </c>
      <c r="D502" s="202"/>
    </row>
    <row r="503" ht="14.25" spans="1:4">
      <c r="A503" s="197" t="s">
        <v>1105</v>
      </c>
      <c r="B503" s="195">
        <v>2070113</v>
      </c>
      <c r="C503" s="195" t="s">
        <v>423</v>
      </c>
      <c r="D503" s="202"/>
    </row>
    <row r="504" ht="14.25" spans="1:4">
      <c r="A504" s="197" t="s">
        <v>1105</v>
      </c>
      <c r="B504" s="195">
        <v>2070114</v>
      </c>
      <c r="C504" s="198" t="s">
        <v>1198</v>
      </c>
      <c r="D504" s="199">
        <v>176</v>
      </c>
    </row>
    <row r="505" ht="14.25" spans="1:4">
      <c r="A505" s="197" t="s">
        <v>1105</v>
      </c>
      <c r="B505" s="195">
        <v>2070199</v>
      </c>
      <c r="C505" s="198" t="s">
        <v>1199</v>
      </c>
      <c r="D505" s="199">
        <f>152.4+247.2</f>
        <v>399.6</v>
      </c>
    </row>
    <row r="506" ht="14.25" spans="1:4">
      <c r="A506" s="196" t="s">
        <v>1103</v>
      </c>
      <c r="B506" s="195">
        <v>20702</v>
      </c>
      <c r="C506" s="192" t="s">
        <v>1200</v>
      </c>
      <c r="D506" s="193">
        <f>SUM(D507:D513)</f>
        <v>747.29</v>
      </c>
    </row>
    <row r="507" ht="14.25" spans="1:4">
      <c r="A507" s="197" t="s">
        <v>1105</v>
      </c>
      <c r="B507" s="195">
        <v>2070201</v>
      </c>
      <c r="C507" s="198" t="s">
        <v>1106</v>
      </c>
      <c r="D507" s="199">
        <v>449.11</v>
      </c>
    </row>
    <row r="508" ht="14.25" spans="1:4">
      <c r="A508" s="197" t="s">
        <v>1105</v>
      </c>
      <c r="B508" s="195">
        <v>2070202</v>
      </c>
      <c r="C508" s="198" t="s">
        <v>1107</v>
      </c>
      <c r="D508" s="199">
        <v>298.18</v>
      </c>
    </row>
    <row r="509" ht="14.25" spans="1:4">
      <c r="A509" s="197" t="s">
        <v>1105</v>
      </c>
      <c r="B509" s="195">
        <v>2070203</v>
      </c>
      <c r="C509" s="195" t="s">
        <v>84</v>
      </c>
      <c r="D509" s="202"/>
    </row>
    <row r="510" ht="14.25" spans="1:4">
      <c r="A510" s="197" t="s">
        <v>1105</v>
      </c>
      <c r="B510" s="195">
        <v>2070204</v>
      </c>
      <c r="C510" s="195" t="s">
        <v>427</v>
      </c>
      <c r="D510" s="202"/>
    </row>
    <row r="511" ht="14.25" spans="1:4">
      <c r="A511" s="197" t="s">
        <v>1105</v>
      </c>
      <c r="B511" s="195">
        <v>2070205</v>
      </c>
      <c r="C511" s="195" t="s">
        <v>428</v>
      </c>
      <c r="D511" s="202"/>
    </row>
    <row r="512" ht="14.25" spans="1:4">
      <c r="A512" s="197" t="s">
        <v>1105</v>
      </c>
      <c r="B512" s="195">
        <v>2070206</v>
      </c>
      <c r="C512" s="195" t="s">
        <v>429</v>
      </c>
      <c r="D512" s="202"/>
    </row>
    <row r="513" ht="14.25" spans="1:4">
      <c r="A513" s="197" t="s">
        <v>1105</v>
      </c>
      <c r="B513" s="195">
        <v>2070299</v>
      </c>
      <c r="C513" s="195" t="s">
        <v>430</v>
      </c>
      <c r="D513" s="202"/>
    </row>
    <row r="514" ht="14.25" spans="1:4">
      <c r="A514" s="196" t="s">
        <v>1103</v>
      </c>
      <c r="B514" s="195">
        <v>20703</v>
      </c>
      <c r="C514" s="192" t="s">
        <v>1201</v>
      </c>
      <c r="D514" s="193">
        <f>SUM(D515:D524)</f>
        <v>276.38</v>
      </c>
    </row>
    <row r="515" ht="14.25" spans="1:4">
      <c r="A515" s="197" t="s">
        <v>1105</v>
      </c>
      <c r="B515" s="195">
        <v>2070301</v>
      </c>
      <c r="C515" s="198" t="s">
        <v>1106</v>
      </c>
      <c r="D515" s="199">
        <v>216.38</v>
      </c>
    </row>
    <row r="516" ht="14.25" spans="1:4">
      <c r="A516" s="197" t="s">
        <v>1105</v>
      </c>
      <c r="B516" s="195">
        <v>2070302</v>
      </c>
      <c r="C516" s="195" t="s">
        <v>83</v>
      </c>
      <c r="D516" s="202"/>
    </row>
    <row r="517" ht="14.25" spans="1:4">
      <c r="A517" s="197" t="s">
        <v>1105</v>
      </c>
      <c r="B517" s="195">
        <v>2070303</v>
      </c>
      <c r="C517" s="195" t="s">
        <v>84</v>
      </c>
      <c r="D517" s="202"/>
    </row>
    <row r="518" ht="14.25" spans="1:4">
      <c r="A518" s="197" t="s">
        <v>1105</v>
      </c>
      <c r="B518" s="195">
        <v>2070304</v>
      </c>
      <c r="C518" s="195" t="s">
        <v>432</v>
      </c>
      <c r="D518" s="202"/>
    </row>
    <row r="519" spans="1:4">
      <c r="A519" s="197" t="s">
        <v>1105</v>
      </c>
      <c r="B519" s="195">
        <v>2070305</v>
      </c>
      <c r="C519" s="198" t="s">
        <v>1202</v>
      </c>
      <c r="D519" s="206">
        <v>60</v>
      </c>
    </row>
    <row r="520" ht="14.25" spans="1:4">
      <c r="A520" s="197" t="s">
        <v>1105</v>
      </c>
      <c r="B520" s="195">
        <v>2070306</v>
      </c>
      <c r="C520" s="195" t="s">
        <v>434</v>
      </c>
      <c r="D520" s="202"/>
    </row>
    <row r="521" ht="14.25" spans="1:4">
      <c r="A521" s="197" t="s">
        <v>1105</v>
      </c>
      <c r="B521" s="195">
        <v>2070307</v>
      </c>
      <c r="C521" s="195" t="s">
        <v>435</v>
      </c>
      <c r="D521" s="202"/>
    </row>
    <row r="522" ht="14.25" spans="1:4">
      <c r="A522" s="197" t="s">
        <v>1105</v>
      </c>
      <c r="B522" s="195">
        <v>2070308</v>
      </c>
      <c r="C522" s="195" t="s">
        <v>436</v>
      </c>
      <c r="D522" s="202"/>
    </row>
    <row r="523" ht="14.25" spans="1:4">
      <c r="A523" s="197" t="s">
        <v>1105</v>
      </c>
      <c r="B523" s="195">
        <v>2070309</v>
      </c>
      <c r="C523" s="195" t="s">
        <v>437</v>
      </c>
      <c r="D523" s="202"/>
    </row>
    <row r="524" ht="14.25" spans="1:4">
      <c r="A524" s="197" t="s">
        <v>1105</v>
      </c>
      <c r="B524" s="195">
        <v>2070399</v>
      </c>
      <c r="C524" s="195" t="s">
        <v>438</v>
      </c>
      <c r="D524" s="202"/>
    </row>
    <row r="525" ht="14.25" spans="1:4">
      <c r="A525" s="196" t="s">
        <v>1103</v>
      </c>
      <c r="B525" s="195">
        <v>20706</v>
      </c>
      <c r="C525" s="207" t="s">
        <v>1203</v>
      </c>
      <c r="D525" s="193">
        <f>SUM(D526:D533)</f>
        <v>159.78</v>
      </c>
    </row>
    <row r="526" ht="14.25" spans="1:4">
      <c r="A526" s="197" t="s">
        <v>1105</v>
      </c>
      <c r="B526" s="195">
        <v>2070601</v>
      </c>
      <c r="C526" s="208" t="s">
        <v>1106</v>
      </c>
      <c r="D526" s="199">
        <v>49.41</v>
      </c>
    </row>
    <row r="527" ht="14.25" spans="1:4">
      <c r="A527" s="197" t="s">
        <v>1105</v>
      </c>
      <c r="B527" s="195">
        <v>2070602</v>
      </c>
      <c r="C527" s="208" t="s">
        <v>1107</v>
      </c>
      <c r="D527" s="199">
        <v>110.37</v>
      </c>
    </row>
    <row r="528" ht="14.25" spans="1:4">
      <c r="A528" s="197" t="s">
        <v>1105</v>
      </c>
      <c r="B528" s="195">
        <v>2070603</v>
      </c>
      <c r="C528" s="209" t="s">
        <v>84</v>
      </c>
      <c r="D528" s="202"/>
    </row>
    <row r="529" ht="14.25" spans="1:4">
      <c r="A529" s="197" t="s">
        <v>1105</v>
      </c>
      <c r="B529" s="195">
        <v>2070604</v>
      </c>
      <c r="C529" s="209" t="s">
        <v>440</v>
      </c>
      <c r="D529" s="202"/>
    </row>
    <row r="530" ht="14.25" spans="1:4">
      <c r="A530" s="197" t="s">
        <v>1105</v>
      </c>
      <c r="B530" s="195">
        <v>2070605</v>
      </c>
      <c r="C530" s="209" t="s">
        <v>441</v>
      </c>
      <c r="D530" s="202"/>
    </row>
    <row r="531" ht="14.25" spans="1:4">
      <c r="A531" s="197" t="s">
        <v>1105</v>
      </c>
      <c r="B531" s="195">
        <v>2070606</v>
      </c>
      <c r="C531" s="209" t="s">
        <v>442</v>
      </c>
      <c r="D531" s="202"/>
    </row>
    <row r="532" ht="14.25" spans="1:4">
      <c r="A532" s="197" t="s">
        <v>1105</v>
      </c>
      <c r="B532" s="195">
        <v>2070607</v>
      </c>
      <c r="C532" s="209" t="s">
        <v>443</v>
      </c>
      <c r="D532" s="202"/>
    </row>
    <row r="533" ht="14.25" spans="1:4">
      <c r="A533" s="197" t="s">
        <v>1105</v>
      </c>
      <c r="B533" s="195">
        <v>2070699</v>
      </c>
      <c r="C533" s="209" t="s">
        <v>444</v>
      </c>
      <c r="D533" s="202"/>
    </row>
    <row r="534" ht="14.25" spans="1:4">
      <c r="A534" s="196" t="s">
        <v>1103</v>
      </c>
      <c r="B534" s="195">
        <v>20708</v>
      </c>
      <c r="C534" s="207" t="s">
        <v>1204</v>
      </c>
      <c r="D534" s="193">
        <f>SUM(D535:D541)</f>
        <v>2639.97</v>
      </c>
    </row>
    <row r="535" ht="14.25" spans="1:4">
      <c r="A535" s="197" t="s">
        <v>1105</v>
      </c>
      <c r="B535" s="195">
        <v>2070801</v>
      </c>
      <c r="C535" s="208" t="s">
        <v>1106</v>
      </c>
      <c r="D535" s="199">
        <v>2389.97</v>
      </c>
    </row>
    <row r="536" ht="14.25" spans="1:4">
      <c r="A536" s="197" t="s">
        <v>1105</v>
      </c>
      <c r="B536" s="195">
        <v>2070802</v>
      </c>
      <c r="C536" s="208" t="s">
        <v>1107</v>
      </c>
      <c r="D536" s="199">
        <v>250</v>
      </c>
    </row>
    <row r="537" ht="14.25" spans="1:4">
      <c r="A537" s="197" t="s">
        <v>1105</v>
      </c>
      <c r="B537" s="195">
        <v>2070803</v>
      </c>
      <c r="C537" s="209" t="s">
        <v>84</v>
      </c>
      <c r="D537" s="202"/>
    </row>
    <row r="538" ht="14.25" spans="1:4">
      <c r="A538" s="197" t="s">
        <v>1105</v>
      </c>
      <c r="B538" s="195">
        <v>2070806</v>
      </c>
      <c r="C538" s="209" t="s">
        <v>446</v>
      </c>
      <c r="D538" s="202"/>
    </row>
    <row r="539" ht="14.25" spans="1:4">
      <c r="A539" s="197" t="s">
        <v>1105</v>
      </c>
      <c r="B539" s="195">
        <v>2070807</v>
      </c>
      <c r="C539" s="209" t="s">
        <v>447</v>
      </c>
      <c r="D539" s="202"/>
    </row>
    <row r="540" ht="14.25" spans="1:4">
      <c r="A540" s="197" t="s">
        <v>1105</v>
      </c>
      <c r="B540" s="195">
        <v>2070808</v>
      </c>
      <c r="C540" s="209" t="s">
        <v>448</v>
      </c>
      <c r="D540" s="202"/>
    </row>
    <row r="541" ht="14.25" spans="1:4">
      <c r="A541" s="197" t="s">
        <v>1105</v>
      </c>
      <c r="B541" s="195">
        <v>2070899</v>
      </c>
      <c r="C541" s="209" t="s">
        <v>449</v>
      </c>
      <c r="D541" s="202"/>
    </row>
    <row r="542" ht="14.25" spans="1:4">
      <c r="A542" s="196" t="s">
        <v>1103</v>
      </c>
      <c r="B542" s="195">
        <v>20799</v>
      </c>
      <c r="C542" s="192" t="s">
        <v>1205</v>
      </c>
      <c r="D542" s="193">
        <f>SUM(D543:D545)</f>
        <v>73.18</v>
      </c>
    </row>
    <row r="543" ht="14.25" spans="1:4">
      <c r="A543" s="197" t="s">
        <v>1105</v>
      </c>
      <c r="B543" s="195">
        <v>2079902</v>
      </c>
      <c r="C543" s="195" t="s">
        <v>451</v>
      </c>
      <c r="D543" s="202"/>
    </row>
    <row r="544" ht="14.25" spans="1:4">
      <c r="A544" s="197" t="s">
        <v>1105</v>
      </c>
      <c r="B544" s="195">
        <v>2079903</v>
      </c>
      <c r="C544" s="195" t="s">
        <v>452</v>
      </c>
      <c r="D544" s="202"/>
    </row>
    <row r="545" ht="14.25" spans="1:4">
      <c r="A545" s="197" t="s">
        <v>1105</v>
      </c>
      <c r="B545" s="195">
        <v>2079999</v>
      </c>
      <c r="C545" s="198" t="s">
        <v>1206</v>
      </c>
      <c r="D545" s="199">
        <f>73.18</f>
        <v>73.18</v>
      </c>
    </row>
    <row r="546" ht="14.25" spans="1:4">
      <c r="A546" s="194" t="s">
        <v>1101</v>
      </c>
      <c r="B546" s="195">
        <v>208</v>
      </c>
      <c r="C546" s="192" t="s">
        <v>1207</v>
      </c>
      <c r="D546" s="193">
        <f>D547+D566+D574+D576+D585+D589+D599+D608+D615+D623+D632+D637+D640+D643+D646+D649+D652+D656+D660+D668+D671</f>
        <v>91214.79</v>
      </c>
    </row>
    <row r="547" ht="14.25" spans="1:4">
      <c r="A547" s="196" t="s">
        <v>1103</v>
      </c>
      <c r="B547" s="195">
        <v>20801</v>
      </c>
      <c r="C547" s="192" t="s">
        <v>1208</v>
      </c>
      <c r="D547" s="193">
        <f>SUM(D548:D565)</f>
        <v>1910.44</v>
      </c>
    </row>
    <row r="548" ht="14.25" spans="1:4">
      <c r="A548" s="197" t="s">
        <v>1105</v>
      </c>
      <c r="B548" s="195">
        <v>2080101</v>
      </c>
      <c r="C548" s="198" t="s">
        <v>1106</v>
      </c>
      <c r="D548" s="199">
        <v>1732.44</v>
      </c>
    </row>
    <row r="549" ht="14.25" spans="1:4">
      <c r="A549" s="197" t="s">
        <v>1105</v>
      </c>
      <c r="B549" s="195">
        <v>2080102</v>
      </c>
      <c r="C549" s="195" t="s">
        <v>83</v>
      </c>
      <c r="D549" s="202"/>
    </row>
    <row r="550" ht="14.25" spans="1:4">
      <c r="A550" s="197" t="s">
        <v>1105</v>
      </c>
      <c r="B550" s="195">
        <v>2080103</v>
      </c>
      <c r="C550" s="195" t="s">
        <v>84</v>
      </c>
      <c r="D550" s="202"/>
    </row>
    <row r="551" ht="14.25" spans="1:4">
      <c r="A551" s="197" t="s">
        <v>1105</v>
      </c>
      <c r="B551" s="195">
        <v>2080104</v>
      </c>
      <c r="C551" s="195" t="s">
        <v>456</v>
      </c>
      <c r="D551" s="202"/>
    </row>
    <row r="552" ht="14.25" spans="1:4">
      <c r="A552" s="197" t="s">
        <v>1105</v>
      </c>
      <c r="B552" s="195">
        <v>2080105</v>
      </c>
      <c r="C552" s="195" t="s">
        <v>457</v>
      </c>
      <c r="D552" s="202"/>
    </row>
    <row r="553" ht="14.25" spans="1:4">
      <c r="A553" s="197" t="s">
        <v>1105</v>
      </c>
      <c r="B553" s="195">
        <v>2080106</v>
      </c>
      <c r="C553" s="195" t="s">
        <v>458</v>
      </c>
      <c r="D553" s="202"/>
    </row>
    <row r="554" ht="14.25" spans="1:4">
      <c r="A554" s="197" t="s">
        <v>1105</v>
      </c>
      <c r="B554" s="195">
        <v>2080107</v>
      </c>
      <c r="C554" s="195" t="s">
        <v>459</v>
      </c>
      <c r="D554" s="202"/>
    </row>
    <row r="555" ht="14.25" spans="1:4">
      <c r="A555" s="197" t="s">
        <v>1105</v>
      </c>
      <c r="B555" s="195">
        <v>2080108</v>
      </c>
      <c r="C555" s="195" t="s">
        <v>122</v>
      </c>
      <c r="D555" s="202"/>
    </row>
    <row r="556" ht="14.25" spans="1:4">
      <c r="A556" s="197" t="s">
        <v>1105</v>
      </c>
      <c r="B556" s="195">
        <v>2080109</v>
      </c>
      <c r="C556" s="195" t="s">
        <v>460</v>
      </c>
      <c r="D556" s="202"/>
    </row>
    <row r="557" ht="14.25" spans="1:4">
      <c r="A557" s="197" t="s">
        <v>1105</v>
      </c>
      <c r="B557" s="195">
        <v>2080110</v>
      </c>
      <c r="C557" s="195" t="s">
        <v>461</v>
      </c>
      <c r="D557" s="202"/>
    </row>
    <row r="558" ht="14.25" spans="1:4">
      <c r="A558" s="197" t="s">
        <v>1105</v>
      </c>
      <c r="B558" s="195">
        <v>2080111</v>
      </c>
      <c r="C558" s="195" t="s">
        <v>462</v>
      </c>
      <c r="D558" s="202"/>
    </row>
    <row r="559" ht="14.25" spans="1:4">
      <c r="A559" s="197" t="s">
        <v>1105</v>
      </c>
      <c r="B559" s="195">
        <v>2080112</v>
      </c>
      <c r="C559" s="195" t="s">
        <v>463</v>
      </c>
      <c r="D559" s="202"/>
    </row>
    <row r="560" ht="14.25" spans="1:4">
      <c r="A560" s="197" t="s">
        <v>1105</v>
      </c>
      <c r="B560" s="195">
        <v>2080113</v>
      </c>
      <c r="C560" s="195" t="s">
        <v>464</v>
      </c>
      <c r="D560" s="202"/>
    </row>
    <row r="561" ht="14.25" spans="1:4">
      <c r="A561" s="197" t="s">
        <v>1105</v>
      </c>
      <c r="B561" s="195">
        <v>2080114</v>
      </c>
      <c r="C561" s="195" t="s">
        <v>465</v>
      </c>
      <c r="D561" s="202"/>
    </row>
    <row r="562" ht="14.25" spans="1:4">
      <c r="A562" s="197" t="s">
        <v>1105</v>
      </c>
      <c r="B562" s="195">
        <v>2080115</v>
      </c>
      <c r="C562" s="195" t="s">
        <v>466</v>
      </c>
      <c r="D562" s="202"/>
    </row>
    <row r="563" ht="14.25" spans="1:4">
      <c r="A563" s="197" t="s">
        <v>1105</v>
      </c>
      <c r="B563" s="195">
        <v>2080116</v>
      </c>
      <c r="C563" s="195" t="s">
        <v>467</v>
      </c>
      <c r="D563" s="202"/>
    </row>
    <row r="564" ht="14.25" spans="1:4">
      <c r="A564" s="197" t="s">
        <v>1105</v>
      </c>
      <c r="B564" s="195">
        <v>2080150</v>
      </c>
      <c r="C564" s="195" t="s">
        <v>91</v>
      </c>
      <c r="D564" s="202"/>
    </row>
    <row r="565" ht="14.25" spans="1:4">
      <c r="A565" s="197" t="s">
        <v>1105</v>
      </c>
      <c r="B565" s="195">
        <v>2080199</v>
      </c>
      <c r="C565" s="198" t="s">
        <v>1209</v>
      </c>
      <c r="D565" s="199">
        <v>178</v>
      </c>
    </row>
    <row r="566" ht="14.25" spans="1:4">
      <c r="A566" s="196" t="s">
        <v>1103</v>
      </c>
      <c r="B566" s="195">
        <v>20802</v>
      </c>
      <c r="C566" s="192" t="s">
        <v>1210</v>
      </c>
      <c r="D566" s="193">
        <f>SUM(D567:D573)</f>
        <v>1901.36</v>
      </c>
    </row>
    <row r="567" ht="14.25" spans="1:4">
      <c r="A567" s="197" t="s">
        <v>1105</v>
      </c>
      <c r="B567" s="195">
        <v>2080201</v>
      </c>
      <c r="C567" s="198" t="s">
        <v>1106</v>
      </c>
      <c r="D567" s="199">
        <v>1801.36</v>
      </c>
    </row>
    <row r="568" ht="14.25" spans="1:4">
      <c r="A568" s="197" t="s">
        <v>1105</v>
      </c>
      <c r="B568" s="195">
        <v>2080202</v>
      </c>
      <c r="C568" s="198" t="s">
        <v>1107</v>
      </c>
      <c r="D568" s="199">
        <v>100</v>
      </c>
    </row>
    <row r="569" ht="14.25" spans="1:4">
      <c r="A569" s="197" t="s">
        <v>1105</v>
      </c>
      <c r="B569" s="195">
        <v>2080203</v>
      </c>
      <c r="C569" s="195" t="s">
        <v>84</v>
      </c>
      <c r="D569" s="202"/>
    </row>
    <row r="570" ht="14.25" spans="1:4">
      <c r="A570" s="197" t="s">
        <v>1105</v>
      </c>
      <c r="B570" s="195">
        <v>2080206</v>
      </c>
      <c r="C570" s="195" t="s">
        <v>470</v>
      </c>
      <c r="D570" s="202"/>
    </row>
    <row r="571" ht="14.25" spans="1:4">
      <c r="A571" s="197" t="s">
        <v>1105</v>
      </c>
      <c r="B571" s="195">
        <v>2080207</v>
      </c>
      <c r="C571" s="195" t="s">
        <v>471</v>
      </c>
      <c r="D571" s="202"/>
    </row>
    <row r="572" ht="14.25" spans="1:4">
      <c r="A572" s="197" t="s">
        <v>1105</v>
      </c>
      <c r="B572" s="195">
        <v>2080208</v>
      </c>
      <c r="C572" s="195" t="s">
        <v>472</v>
      </c>
      <c r="D572" s="202"/>
    </row>
    <row r="573" ht="14.25" spans="1:4">
      <c r="A573" s="197" t="s">
        <v>1105</v>
      </c>
      <c r="B573" s="195">
        <v>2080299</v>
      </c>
      <c r="C573" s="195" t="s">
        <v>473</v>
      </c>
      <c r="D573" s="202"/>
    </row>
    <row r="574" ht="14.25" spans="1:4">
      <c r="A574" s="196" t="s">
        <v>1103</v>
      </c>
      <c r="B574" s="195">
        <v>20804</v>
      </c>
      <c r="C574" s="205" t="s">
        <v>474</v>
      </c>
      <c r="D574" s="193">
        <f>SUM(D575)</f>
        <v>0</v>
      </c>
    </row>
    <row r="575" ht="14.25" spans="1:4">
      <c r="A575" s="197" t="s">
        <v>1105</v>
      </c>
      <c r="B575" s="195">
        <v>2080402</v>
      </c>
      <c r="C575" s="195" t="s">
        <v>475</v>
      </c>
      <c r="D575" s="202"/>
    </row>
    <row r="576" ht="14.25" spans="1:4">
      <c r="A576" s="196" t="s">
        <v>1103</v>
      </c>
      <c r="B576" s="195">
        <v>20805</v>
      </c>
      <c r="C576" s="192" t="s">
        <v>1211</v>
      </c>
      <c r="D576" s="193">
        <f>SUM(D577:D584)</f>
        <v>31500</v>
      </c>
    </row>
    <row r="577" ht="14.25" spans="1:4">
      <c r="A577" s="197" t="s">
        <v>1105</v>
      </c>
      <c r="B577" s="195">
        <v>2080501</v>
      </c>
      <c r="C577" s="195" t="s">
        <v>477</v>
      </c>
      <c r="D577" s="202"/>
    </row>
    <row r="578" ht="14.25" spans="1:4">
      <c r="A578" s="197" t="s">
        <v>1105</v>
      </c>
      <c r="B578" s="195">
        <v>2080502</v>
      </c>
      <c r="C578" s="195" t="s">
        <v>478</v>
      </c>
      <c r="D578" s="202"/>
    </row>
    <row r="579" ht="14.25" spans="1:4">
      <c r="A579" s="197" t="s">
        <v>1105</v>
      </c>
      <c r="B579" s="195">
        <v>2080503</v>
      </c>
      <c r="C579" s="195" t="s">
        <v>479</v>
      </c>
      <c r="D579" s="202"/>
    </row>
    <row r="580" ht="14.25" spans="1:4">
      <c r="A580" s="197" t="s">
        <v>1105</v>
      </c>
      <c r="B580" s="195">
        <v>2080505</v>
      </c>
      <c r="C580" s="195" t="s">
        <v>480</v>
      </c>
      <c r="D580" s="202"/>
    </row>
    <row r="581" ht="14.25" spans="1:4">
      <c r="A581" s="197" t="s">
        <v>1105</v>
      </c>
      <c r="B581" s="195">
        <v>2080506</v>
      </c>
      <c r="C581" s="195" t="s">
        <v>481</v>
      </c>
      <c r="D581" s="202"/>
    </row>
    <row r="582" ht="14.25" spans="1:4">
      <c r="A582" s="197" t="s">
        <v>1105</v>
      </c>
      <c r="B582" s="195">
        <v>2080507</v>
      </c>
      <c r="C582" s="198" t="s">
        <v>1212</v>
      </c>
      <c r="D582" s="199">
        <v>27900</v>
      </c>
    </row>
    <row r="583" ht="14.25" spans="1:4">
      <c r="A583" s="197" t="s">
        <v>1105</v>
      </c>
      <c r="B583" s="195">
        <v>2080508</v>
      </c>
      <c r="C583" s="198" t="s">
        <v>1213</v>
      </c>
      <c r="D583" s="199">
        <v>3600</v>
      </c>
    </row>
    <row r="584" ht="14.25" spans="1:4">
      <c r="A584" s="197" t="s">
        <v>1105</v>
      </c>
      <c r="B584" s="195">
        <v>2080599</v>
      </c>
      <c r="C584" s="195" t="s">
        <v>484</v>
      </c>
      <c r="D584" s="202"/>
    </row>
    <row r="585" ht="14.25" spans="1:4">
      <c r="A585" s="196" t="s">
        <v>1103</v>
      </c>
      <c r="B585" s="195">
        <v>20806</v>
      </c>
      <c r="C585" s="205" t="s">
        <v>485</v>
      </c>
      <c r="D585" s="193">
        <f>SUM(D586:D588)</f>
        <v>0</v>
      </c>
    </row>
    <row r="586" ht="14.25" spans="1:4">
      <c r="A586" s="197" t="s">
        <v>1105</v>
      </c>
      <c r="B586" s="195">
        <v>2080601</v>
      </c>
      <c r="C586" s="195" t="s">
        <v>486</v>
      </c>
      <c r="D586" s="202"/>
    </row>
    <row r="587" ht="14.25" spans="1:4">
      <c r="A587" s="197" t="s">
        <v>1105</v>
      </c>
      <c r="B587" s="195">
        <v>2080602</v>
      </c>
      <c r="C587" s="195" t="s">
        <v>487</v>
      </c>
      <c r="D587" s="202"/>
    </row>
    <row r="588" ht="14.25" spans="1:4">
      <c r="A588" s="197" t="s">
        <v>1105</v>
      </c>
      <c r="B588" s="195">
        <v>2080699</v>
      </c>
      <c r="C588" s="195" t="s">
        <v>488</v>
      </c>
      <c r="D588" s="202"/>
    </row>
    <row r="589" ht="14.25" spans="1:4">
      <c r="A589" s="196" t="s">
        <v>1103</v>
      </c>
      <c r="B589" s="195">
        <v>20807</v>
      </c>
      <c r="C589" s="192" t="s">
        <v>1214</v>
      </c>
      <c r="D589" s="193">
        <f>SUM(D590:D598)</f>
        <v>350</v>
      </c>
    </row>
    <row r="590" ht="14.25" spans="1:4">
      <c r="A590" s="197" t="s">
        <v>1105</v>
      </c>
      <c r="B590" s="195">
        <v>2080701</v>
      </c>
      <c r="C590" s="195" t="s">
        <v>490</v>
      </c>
      <c r="D590" s="202"/>
    </row>
    <row r="591" ht="14.25" spans="1:4">
      <c r="A591" s="197" t="s">
        <v>1105</v>
      </c>
      <c r="B591" s="195">
        <v>2080702</v>
      </c>
      <c r="C591" s="195" t="s">
        <v>491</v>
      </c>
      <c r="D591" s="202"/>
    </row>
    <row r="592" ht="14.25" spans="1:4">
      <c r="A592" s="197" t="s">
        <v>1105</v>
      </c>
      <c r="B592" s="195">
        <v>2080704</v>
      </c>
      <c r="C592" s="195" t="s">
        <v>492</v>
      </c>
      <c r="D592" s="202"/>
    </row>
    <row r="593" ht="14.25" spans="1:4">
      <c r="A593" s="197" t="s">
        <v>1105</v>
      </c>
      <c r="B593" s="195">
        <v>2080705</v>
      </c>
      <c r="C593" s="195" t="s">
        <v>493</v>
      </c>
      <c r="D593" s="202"/>
    </row>
    <row r="594" ht="14.25" spans="1:4">
      <c r="A594" s="197" t="s">
        <v>1105</v>
      </c>
      <c r="B594" s="195">
        <v>2080709</v>
      </c>
      <c r="C594" s="195" t="s">
        <v>494</v>
      </c>
      <c r="D594" s="202"/>
    </row>
    <row r="595" ht="14.25" spans="1:4">
      <c r="A595" s="197" t="s">
        <v>1105</v>
      </c>
      <c r="B595" s="195">
        <v>2080711</v>
      </c>
      <c r="C595" s="195" t="s">
        <v>495</v>
      </c>
      <c r="D595" s="202"/>
    </row>
    <row r="596" ht="14.25" spans="1:4">
      <c r="A596" s="197" t="s">
        <v>1105</v>
      </c>
      <c r="B596" s="195">
        <v>2080712</v>
      </c>
      <c r="C596" s="195" t="s">
        <v>496</v>
      </c>
      <c r="D596" s="202"/>
    </row>
    <row r="597" ht="14.25" spans="1:4">
      <c r="A597" s="197" t="s">
        <v>1105</v>
      </c>
      <c r="B597" s="195">
        <v>2080713</v>
      </c>
      <c r="C597" s="195" t="s">
        <v>497</v>
      </c>
      <c r="D597" s="202"/>
    </row>
    <row r="598" ht="14.25" spans="1:4">
      <c r="A598" s="197" t="s">
        <v>1105</v>
      </c>
      <c r="B598" s="195">
        <v>2080799</v>
      </c>
      <c r="C598" s="198" t="s">
        <v>1215</v>
      </c>
      <c r="D598" s="199">
        <v>350</v>
      </c>
    </row>
    <row r="599" ht="14.25" spans="1:4">
      <c r="A599" s="196" t="s">
        <v>1103</v>
      </c>
      <c r="B599" s="195">
        <v>20808</v>
      </c>
      <c r="C599" s="192" t="s">
        <v>1216</v>
      </c>
      <c r="D599" s="193">
        <f>SUM(D600:D607)</f>
        <v>3003.42</v>
      </c>
    </row>
    <row r="600" ht="14.25" spans="1:4">
      <c r="A600" s="197" t="s">
        <v>1105</v>
      </c>
      <c r="B600" s="195">
        <v>2080801</v>
      </c>
      <c r="C600" s="198" t="s">
        <v>1217</v>
      </c>
      <c r="D600" s="199">
        <v>1200</v>
      </c>
    </row>
    <row r="601" ht="14.25" spans="1:4">
      <c r="A601" s="197" t="s">
        <v>1105</v>
      </c>
      <c r="B601" s="195">
        <v>2080802</v>
      </c>
      <c r="C601" s="195" t="s">
        <v>501</v>
      </c>
      <c r="D601" s="202"/>
    </row>
    <row r="602" ht="14.25" spans="1:4">
      <c r="A602" s="197" t="s">
        <v>1105</v>
      </c>
      <c r="B602" s="195">
        <v>2080803</v>
      </c>
      <c r="C602" s="195" t="s">
        <v>502</v>
      </c>
      <c r="D602" s="202"/>
    </row>
    <row r="603" ht="14.25" spans="1:4">
      <c r="A603" s="197" t="s">
        <v>1105</v>
      </c>
      <c r="B603" s="195">
        <v>2080805</v>
      </c>
      <c r="C603" s="198" t="s">
        <v>1218</v>
      </c>
      <c r="D603" s="199">
        <v>1304.5</v>
      </c>
    </row>
    <row r="604" ht="14.25" spans="1:4">
      <c r="A604" s="197" t="s">
        <v>1105</v>
      </c>
      <c r="B604" s="195">
        <v>2080806</v>
      </c>
      <c r="C604" s="195" t="s">
        <v>504</v>
      </c>
      <c r="D604" s="202"/>
    </row>
    <row r="605" ht="14.25" spans="1:4">
      <c r="A605" s="197" t="s">
        <v>1105</v>
      </c>
      <c r="B605" s="195">
        <v>2080807</v>
      </c>
      <c r="C605" s="195" t="s">
        <v>505</v>
      </c>
      <c r="D605" s="202"/>
    </row>
    <row r="606" ht="14.25" spans="1:4">
      <c r="A606" s="197" t="s">
        <v>1105</v>
      </c>
      <c r="B606" s="195">
        <v>2080808</v>
      </c>
      <c r="C606" s="195" t="s">
        <v>1219</v>
      </c>
      <c r="D606" s="202"/>
    </row>
    <row r="607" ht="14.25" spans="1:4">
      <c r="A607" s="197" t="s">
        <v>1105</v>
      </c>
      <c r="B607" s="195">
        <v>2080899</v>
      </c>
      <c r="C607" s="198" t="s">
        <v>1220</v>
      </c>
      <c r="D607" s="199">
        <f>138.92+360</f>
        <v>498.92</v>
      </c>
    </row>
    <row r="608" ht="14.25" spans="1:4">
      <c r="A608" s="196" t="s">
        <v>1103</v>
      </c>
      <c r="B608" s="195">
        <v>20809</v>
      </c>
      <c r="C608" s="192" t="s">
        <v>1221</v>
      </c>
      <c r="D608" s="193">
        <f>SUM(D609:D614)</f>
        <v>200</v>
      </c>
    </row>
    <row r="609" ht="14.25" spans="1:4">
      <c r="A609" s="197" t="s">
        <v>1105</v>
      </c>
      <c r="B609" s="195">
        <v>2080901</v>
      </c>
      <c r="C609" s="198" t="s">
        <v>1222</v>
      </c>
      <c r="D609" s="199">
        <v>200</v>
      </c>
    </row>
    <row r="610" ht="14.25" spans="1:4">
      <c r="A610" s="197" t="s">
        <v>1105</v>
      </c>
      <c r="B610" s="195">
        <v>2080902</v>
      </c>
      <c r="C610" s="195" t="s">
        <v>510</v>
      </c>
      <c r="D610" s="202"/>
    </row>
    <row r="611" ht="14.25" spans="1:4">
      <c r="A611" s="197" t="s">
        <v>1105</v>
      </c>
      <c r="B611" s="195">
        <v>2080903</v>
      </c>
      <c r="C611" s="195" t="s">
        <v>511</v>
      </c>
      <c r="D611" s="202"/>
    </row>
    <row r="612" ht="14.25" spans="1:4">
      <c r="A612" s="197" t="s">
        <v>1105</v>
      </c>
      <c r="B612" s="195">
        <v>2080904</v>
      </c>
      <c r="C612" s="195" t="s">
        <v>512</v>
      </c>
      <c r="D612" s="202"/>
    </row>
    <row r="613" ht="14.25" spans="1:4">
      <c r="A613" s="197" t="s">
        <v>1105</v>
      </c>
      <c r="B613" s="195">
        <v>2080905</v>
      </c>
      <c r="C613" s="195" t="s">
        <v>513</v>
      </c>
      <c r="D613" s="202"/>
    </row>
    <row r="614" ht="14.25" spans="1:4">
      <c r="A614" s="197" t="s">
        <v>1105</v>
      </c>
      <c r="B614" s="195">
        <v>2080999</v>
      </c>
      <c r="C614" s="195" t="s">
        <v>514</v>
      </c>
      <c r="D614" s="202"/>
    </row>
    <row r="615" ht="14.25" spans="1:4">
      <c r="A615" s="196" t="s">
        <v>1103</v>
      </c>
      <c r="B615" s="195">
        <v>20810</v>
      </c>
      <c r="C615" s="192" t="s">
        <v>1223</v>
      </c>
      <c r="D615" s="193">
        <f>SUM(D616:D622)</f>
        <v>1714.64</v>
      </c>
    </row>
    <row r="616" ht="14.25" spans="1:4">
      <c r="A616" s="197" t="s">
        <v>1105</v>
      </c>
      <c r="B616" s="195">
        <v>2081001</v>
      </c>
      <c r="C616" s="198" t="s">
        <v>1224</v>
      </c>
      <c r="D616" s="199">
        <v>1040</v>
      </c>
    </row>
    <row r="617" ht="14.25" spans="1:4">
      <c r="A617" s="197" t="s">
        <v>1105</v>
      </c>
      <c r="B617" s="195">
        <v>2081002</v>
      </c>
      <c r="C617" s="198" t="s">
        <v>1225</v>
      </c>
      <c r="D617" s="199">
        <v>332.64</v>
      </c>
    </row>
    <row r="618" ht="14.25" spans="1:4">
      <c r="A618" s="197" t="s">
        <v>1105</v>
      </c>
      <c r="B618" s="195">
        <v>2081003</v>
      </c>
      <c r="C618" s="195" t="s">
        <v>518</v>
      </c>
      <c r="D618" s="202"/>
    </row>
    <row r="619" ht="14.25" spans="1:4">
      <c r="A619" s="197" t="s">
        <v>1105</v>
      </c>
      <c r="B619" s="195">
        <v>2081004</v>
      </c>
      <c r="C619" s="198" t="s">
        <v>1226</v>
      </c>
      <c r="D619" s="199">
        <v>60</v>
      </c>
    </row>
    <row r="620" ht="14.25" spans="1:4">
      <c r="A620" s="197" t="s">
        <v>1105</v>
      </c>
      <c r="B620" s="195">
        <v>2081005</v>
      </c>
      <c r="C620" s="195" t="s">
        <v>520</v>
      </c>
      <c r="D620" s="202"/>
    </row>
    <row r="621" ht="14.25" spans="1:4">
      <c r="A621" s="197" t="s">
        <v>1105</v>
      </c>
      <c r="B621" s="195">
        <v>2081006</v>
      </c>
      <c r="C621" s="198" t="s">
        <v>1227</v>
      </c>
      <c r="D621" s="199">
        <v>282</v>
      </c>
    </row>
    <row r="622" ht="14.25" spans="1:4">
      <c r="A622" s="197" t="s">
        <v>1105</v>
      </c>
      <c r="B622" s="195">
        <v>2081099</v>
      </c>
      <c r="C622" s="195" t="s">
        <v>522</v>
      </c>
      <c r="D622" s="202"/>
    </row>
    <row r="623" ht="14.25" spans="1:4">
      <c r="A623" s="196" t="s">
        <v>1103</v>
      </c>
      <c r="B623" s="195">
        <v>20811</v>
      </c>
      <c r="C623" s="192" t="s">
        <v>1228</v>
      </c>
      <c r="D623" s="193">
        <f>SUM(D624:D631)</f>
        <v>2554.8</v>
      </c>
    </row>
    <row r="624" ht="14.25" spans="1:4">
      <c r="A624" s="197" t="s">
        <v>1105</v>
      </c>
      <c r="B624" s="195">
        <v>2081101</v>
      </c>
      <c r="C624" s="198" t="s">
        <v>1106</v>
      </c>
      <c r="D624" s="199">
        <v>290.8</v>
      </c>
    </row>
    <row r="625" ht="14.25" spans="1:4">
      <c r="A625" s="197" t="s">
        <v>1105</v>
      </c>
      <c r="B625" s="195">
        <v>2081102</v>
      </c>
      <c r="C625" s="195" t="s">
        <v>83</v>
      </c>
      <c r="D625" s="202"/>
    </row>
    <row r="626" ht="14.25" spans="1:4">
      <c r="A626" s="197" t="s">
        <v>1105</v>
      </c>
      <c r="B626" s="195">
        <v>2081103</v>
      </c>
      <c r="C626" s="195" t="s">
        <v>84</v>
      </c>
      <c r="D626" s="202"/>
    </row>
    <row r="627" ht="14.25" spans="1:4">
      <c r="A627" s="197" t="s">
        <v>1105</v>
      </c>
      <c r="B627" s="195">
        <v>2081104</v>
      </c>
      <c r="C627" s="198" t="s">
        <v>1229</v>
      </c>
      <c r="D627" s="199">
        <v>231.75</v>
      </c>
    </row>
    <row r="628" ht="14.25" spans="1:4">
      <c r="A628" s="197" t="s">
        <v>1105</v>
      </c>
      <c r="B628" s="195">
        <v>2081105</v>
      </c>
      <c r="C628" s="198" t="s">
        <v>1230</v>
      </c>
      <c r="D628" s="199">
        <v>216.4</v>
      </c>
    </row>
    <row r="629" ht="14.25" spans="1:4">
      <c r="A629" s="197" t="s">
        <v>1105</v>
      </c>
      <c r="B629" s="195">
        <v>2081106</v>
      </c>
      <c r="C629" s="195" t="s">
        <v>526</v>
      </c>
      <c r="D629" s="202"/>
    </row>
    <row r="630" ht="14.25" spans="1:4">
      <c r="A630" s="197" t="s">
        <v>1105</v>
      </c>
      <c r="B630" s="195">
        <v>2081107</v>
      </c>
      <c r="C630" s="198" t="s">
        <v>1231</v>
      </c>
      <c r="D630" s="199">
        <v>1764</v>
      </c>
    </row>
    <row r="631" ht="14.25" spans="1:4">
      <c r="A631" s="197" t="s">
        <v>1105</v>
      </c>
      <c r="B631" s="195">
        <v>2081199</v>
      </c>
      <c r="C631" s="198" t="s">
        <v>1232</v>
      </c>
      <c r="D631" s="199">
        <v>51.85</v>
      </c>
    </row>
    <row r="632" ht="14.25" spans="1:4">
      <c r="A632" s="196" t="s">
        <v>1103</v>
      </c>
      <c r="B632" s="195">
        <v>20816</v>
      </c>
      <c r="C632" s="205" t="s">
        <v>529</v>
      </c>
      <c r="D632" s="193">
        <f>SUM(D633:D636)</f>
        <v>0</v>
      </c>
    </row>
    <row r="633" ht="14.25" spans="1:4">
      <c r="A633" s="197" t="s">
        <v>1105</v>
      </c>
      <c r="B633" s="195">
        <v>2081601</v>
      </c>
      <c r="C633" s="195" t="s">
        <v>82</v>
      </c>
      <c r="D633" s="202"/>
    </row>
    <row r="634" ht="14.25" spans="1:4">
      <c r="A634" s="197" t="s">
        <v>1105</v>
      </c>
      <c r="B634" s="195">
        <v>2081602</v>
      </c>
      <c r="C634" s="195" t="s">
        <v>83</v>
      </c>
      <c r="D634" s="202"/>
    </row>
    <row r="635" ht="14.25" spans="1:4">
      <c r="A635" s="197" t="s">
        <v>1105</v>
      </c>
      <c r="B635" s="195">
        <v>2081603</v>
      </c>
      <c r="C635" s="195" t="s">
        <v>84</v>
      </c>
      <c r="D635" s="202"/>
    </row>
    <row r="636" ht="14.25" spans="1:4">
      <c r="A636" s="197" t="s">
        <v>1105</v>
      </c>
      <c r="B636" s="195">
        <v>2081699</v>
      </c>
      <c r="C636" s="195" t="s">
        <v>530</v>
      </c>
      <c r="D636" s="202"/>
    </row>
    <row r="637" ht="14.25" spans="1:4">
      <c r="A637" s="196" t="s">
        <v>1103</v>
      </c>
      <c r="B637" s="195">
        <v>20819</v>
      </c>
      <c r="C637" s="192" t="s">
        <v>1233</v>
      </c>
      <c r="D637" s="193">
        <f>SUM(D638:D639)</f>
        <v>11562</v>
      </c>
    </row>
    <row r="638" ht="14.25" spans="1:4">
      <c r="A638" s="197" t="s">
        <v>1105</v>
      </c>
      <c r="B638" s="195">
        <v>2081901</v>
      </c>
      <c r="C638" s="198" t="s">
        <v>1234</v>
      </c>
      <c r="D638" s="199">
        <v>3774</v>
      </c>
    </row>
    <row r="639" ht="14.25" spans="1:4">
      <c r="A639" s="197" t="s">
        <v>1105</v>
      </c>
      <c r="B639" s="195">
        <v>2081902</v>
      </c>
      <c r="C639" s="198" t="s">
        <v>1235</v>
      </c>
      <c r="D639" s="199">
        <v>7788</v>
      </c>
    </row>
    <row r="640" ht="14.25" spans="1:4">
      <c r="A640" s="196" t="s">
        <v>1103</v>
      </c>
      <c r="B640" s="195">
        <v>20820</v>
      </c>
      <c r="C640" s="192" t="s">
        <v>1236</v>
      </c>
      <c r="D640" s="193">
        <f>SUM(D641:D642)</f>
        <v>242</v>
      </c>
    </row>
    <row r="641" ht="14.25" spans="1:4">
      <c r="A641" s="197" t="s">
        <v>1105</v>
      </c>
      <c r="B641" s="195">
        <v>2082001</v>
      </c>
      <c r="C641" s="198" t="s">
        <v>1237</v>
      </c>
      <c r="D641" s="199">
        <v>242</v>
      </c>
    </row>
    <row r="642" ht="14.25" spans="1:4">
      <c r="A642" s="197" t="s">
        <v>1105</v>
      </c>
      <c r="B642" s="195">
        <v>2082002</v>
      </c>
      <c r="C642" s="195" t="s">
        <v>536</v>
      </c>
      <c r="D642" s="202"/>
    </row>
    <row r="643" ht="14.25" spans="1:4">
      <c r="A643" s="196" t="s">
        <v>1103</v>
      </c>
      <c r="B643" s="195">
        <v>20821</v>
      </c>
      <c r="C643" s="192" t="s">
        <v>1238</v>
      </c>
      <c r="D643" s="193">
        <f>SUM(D644:D645)</f>
        <v>4202</v>
      </c>
    </row>
    <row r="644" ht="14.25" spans="1:4">
      <c r="A644" s="197" t="s">
        <v>1105</v>
      </c>
      <c r="B644" s="195">
        <v>2082101</v>
      </c>
      <c r="C644" s="198" t="s">
        <v>1239</v>
      </c>
      <c r="D644" s="199">
        <v>1650</v>
      </c>
    </row>
    <row r="645" ht="14.25" spans="1:4">
      <c r="A645" s="197" t="s">
        <v>1105</v>
      </c>
      <c r="B645" s="195">
        <v>2082102</v>
      </c>
      <c r="C645" s="198" t="s">
        <v>1240</v>
      </c>
      <c r="D645" s="199">
        <v>2552</v>
      </c>
    </row>
    <row r="646" ht="14.25" spans="1:4">
      <c r="A646" s="196" t="s">
        <v>1103</v>
      </c>
      <c r="B646" s="195">
        <v>20824</v>
      </c>
      <c r="C646" s="205" t="s">
        <v>540</v>
      </c>
      <c r="D646" s="193">
        <f>SUM(D647:D648)</f>
        <v>0</v>
      </c>
    </row>
    <row r="647" ht="14.25" spans="1:4">
      <c r="A647" s="197" t="s">
        <v>1105</v>
      </c>
      <c r="B647" s="195">
        <v>2082401</v>
      </c>
      <c r="C647" s="195" t="s">
        <v>1241</v>
      </c>
      <c r="D647" s="202"/>
    </row>
    <row r="648" ht="14.25" spans="1:4">
      <c r="A648" s="197" t="s">
        <v>1105</v>
      </c>
      <c r="B648" s="195">
        <v>2082402</v>
      </c>
      <c r="C648" s="195" t="s">
        <v>542</v>
      </c>
      <c r="D648" s="202"/>
    </row>
    <row r="649" ht="14.25" spans="1:4">
      <c r="A649" s="196" t="s">
        <v>1103</v>
      </c>
      <c r="B649" s="195">
        <v>20825</v>
      </c>
      <c r="C649" s="205" t="s">
        <v>543</v>
      </c>
      <c r="D649" s="193">
        <f>SUM(D650:D651)</f>
        <v>0</v>
      </c>
    </row>
    <row r="650" ht="14.25" spans="1:4">
      <c r="A650" s="197" t="s">
        <v>1105</v>
      </c>
      <c r="B650" s="195">
        <v>2082501</v>
      </c>
      <c r="C650" s="195" t="s">
        <v>544</v>
      </c>
      <c r="D650" s="202"/>
    </row>
    <row r="651" ht="14.25" spans="1:4">
      <c r="A651" s="197" t="s">
        <v>1105</v>
      </c>
      <c r="B651" s="195">
        <v>2082502</v>
      </c>
      <c r="C651" s="195" t="s">
        <v>545</v>
      </c>
      <c r="D651" s="202"/>
    </row>
    <row r="652" ht="14.25" spans="1:4">
      <c r="A652" s="196" t="s">
        <v>1103</v>
      </c>
      <c r="B652" s="195">
        <v>20826</v>
      </c>
      <c r="C652" s="192" t="s">
        <v>1242</v>
      </c>
      <c r="D652" s="193">
        <f>SUM(D653:D655)</f>
        <v>17542</v>
      </c>
    </row>
    <row r="653" ht="14.25" spans="1:4">
      <c r="A653" s="197" t="s">
        <v>1105</v>
      </c>
      <c r="B653" s="195">
        <v>2082601</v>
      </c>
      <c r="C653" s="198" t="s">
        <v>1243</v>
      </c>
      <c r="D653" s="199">
        <v>1100</v>
      </c>
    </row>
    <row r="654" ht="14.25" spans="1:4">
      <c r="A654" s="197" t="s">
        <v>1105</v>
      </c>
      <c r="B654" s="195">
        <v>2082602</v>
      </c>
      <c r="C654" s="198" t="s">
        <v>1244</v>
      </c>
      <c r="D654" s="199">
        <v>16442</v>
      </c>
    </row>
    <row r="655" ht="14.25" spans="1:4">
      <c r="A655" s="197" t="s">
        <v>1105</v>
      </c>
      <c r="B655" s="195">
        <v>2082699</v>
      </c>
      <c r="C655" s="195" t="s">
        <v>549</v>
      </c>
      <c r="D655" s="202"/>
    </row>
    <row r="656" ht="14.25" spans="1:4">
      <c r="A656" s="196" t="s">
        <v>1103</v>
      </c>
      <c r="B656" s="195">
        <v>20827</v>
      </c>
      <c r="C656" s="205" t="s">
        <v>550</v>
      </c>
      <c r="D656" s="193">
        <f>SUM(D657:D659)</f>
        <v>0</v>
      </c>
    </row>
    <row r="657" ht="14.25" spans="1:4">
      <c r="A657" s="197" t="s">
        <v>1105</v>
      </c>
      <c r="B657" s="195">
        <v>2082701</v>
      </c>
      <c r="C657" s="195" t="s">
        <v>551</v>
      </c>
      <c r="D657" s="202"/>
    </row>
    <row r="658" ht="14.25" spans="1:4">
      <c r="A658" s="197" t="s">
        <v>1105</v>
      </c>
      <c r="B658" s="195">
        <v>2082702</v>
      </c>
      <c r="C658" s="195" t="s">
        <v>552</v>
      </c>
      <c r="D658" s="202"/>
    </row>
    <row r="659" ht="14.25" spans="1:4">
      <c r="A659" s="197" t="s">
        <v>1105</v>
      </c>
      <c r="B659" s="195">
        <v>2082799</v>
      </c>
      <c r="C659" s="195" t="s">
        <v>553</v>
      </c>
      <c r="D659" s="202"/>
    </row>
    <row r="660" ht="14.25" spans="1:4">
      <c r="A660" s="196" t="s">
        <v>1103</v>
      </c>
      <c r="B660" s="195">
        <v>20828</v>
      </c>
      <c r="C660" s="192" t="s">
        <v>1245</v>
      </c>
      <c r="D660" s="193">
        <f>SUM(D661:D667)</f>
        <v>391.37</v>
      </c>
    </row>
    <row r="661" ht="14.25" spans="1:4">
      <c r="A661" s="197" t="s">
        <v>1105</v>
      </c>
      <c r="B661" s="195">
        <v>2082801</v>
      </c>
      <c r="C661" s="198" t="s">
        <v>1106</v>
      </c>
      <c r="D661" s="199">
        <v>391.37</v>
      </c>
    </row>
    <row r="662" ht="14.25" spans="1:4">
      <c r="A662" s="197" t="s">
        <v>1105</v>
      </c>
      <c r="B662" s="195">
        <v>2082802</v>
      </c>
      <c r="C662" s="195" t="s">
        <v>83</v>
      </c>
      <c r="D662" s="202"/>
    </row>
    <row r="663" ht="14.25" spans="1:4">
      <c r="A663" s="197" t="s">
        <v>1105</v>
      </c>
      <c r="B663" s="195">
        <v>2082803</v>
      </c>
      <c r="C663" s="195" t="s">
        <v>84</v>
      </c>
      <c r="D663" s="202"/>
    </row>
    <row r="664" ht="14.25" spans="1:4">
      <c r="A664" s="197" t="s">
        <v>1105</v>
      </c>
      <c r="B664" s="195">
        <v>2082804</v>
      </c>
      <c r="C664" s="195" t="s">
        <v>555</v>
      </c>
      <c r="D664" s="202"/>
    </row>
    <row r="665" ht="14.25" spans="1:4">
      <c r="A665" s="197" t="s">
        <v>1105</v>
      </c>
      <c r="B665" s="195">
        <v>2082805</v>
      </c>
      <c r="C665" s="195" t="s">
        <v>556</v>
      </c>
      <c r="D665" s="202"/>
    </row>
    <row r="666" ht="14.25" spans="1:4">
      <c r="A666" s="197" t="s">
        <v>1105</v>
      </c>
      <c r="B666" s="195">
        <v>2082850</v>
      </c>
      <c r="C666" s="195" t="s">
        <v>91</v>
      </c>
      <c r="D666" s="202"/>
    </row>
    <row r="667" ht="14.25" spans="1:4">
      <c r="A667" s="197" t="s">
        <v>1105</v>
      </c>
      <c r="B667" s="195">
        <v>2082899</v>
      </c>
      <c r="C667" s="195" t="s">
        <v>557</v>
      </c>
      <c r="D667" s="202"/>
    </row>
    <row r="668" ht="14.25" spans="1:4">
      <c r="A668" s="196" t="s">
        <v>1103</v>
      </c>
      <c r="B668" s="195">
        <v>20830</v>
      </c>
      <c r="C668" s="192" t="s">
        <v>1246</v>
      </c>
      <c r="D668" s="193">
        <f>SUM(D669:D670)</f>
        <v>17</v>
      </c>
    </row>
    <row r="669" ht="14.25" spans="1:4">
      <c r="A669" s="197" t="s">
        <v>1105</v>
      </c>
      <c r="B669" s="195">
        <v>2083001</v>
      </c>
      <c r="C669" s="195" t="s">
        <v>559</v>
      </c>
      <c r="D669" s="202"/>
    </row>
    <row r="670" ht="14.25" spans="1:4">
      <c r="A670" s="197" t="s">
        <v>1105</v>
      </c>
      <c r="B670" s="195">
        <v>2083099</v>
      </c>
      <c r="C670" s="198" t="s">
        <v>1247</v>
      </c>
      <c r="D670" s="199">
        <v>17</v>
      </c>
    </row>
    <row r="671" ht="14.25" spans="1:4">
      <c r="A671" s="196" t="s">
        <v>1103</v>
      </c>
      <c r="B671" s="195">
        <v>20899</v>
      </c>
      <c r="C671" s="192" t="s">
        <v>1248</v>
      </c>
      <c r="D671" s="193">
        <f>SUM(D672)</f>
        <v>14123.76</v>
      </c>
    </row>
    <row r="672" ht="14.25" spans="1:4">
      <c r="A672" s="197" t="s">
        <v>1105</v>
      </c>
      <c r="B672" s="195">
        <v>2089999</v>
      </c>
      <c r="C672" s="198" t="s">
        <v>1249</v>
      </c>
      <c r="D672" s="199">
        <f>247+13876.76</f>
        <v>14123.76</v>
      </c>
    </row>
    <row r="673" ht="14.25" spans="1:4">
      <c r="A673" s="194" t="s">
        <v>1101</v>
      </c>
      <c r="B673" s="195">
        <v>210</v>
      </c>
      <c r="C673" s="192" t="s">
        <v>1250</v>
      </c>
      <c r="D673" s="193">
        <f>D674+D679+D694+D698+D710+D713+D717+D722+D726+D730+D733+D742+D744</f>
        <v>80509.63</v>
      </c>
    </row>
    <row r="674" ht="14.25" spans="1:4">
      <c r="A674" s="196" t="s">
        <v>1103</v>
      </c>
      <c r="B674" s="195">
        <v>21001</v>
      </c>
      <c r="C674" s="192" t="s">
        <v>1251</v>
      </c>
      <c r="D674" s="193">
        <f>SUM(D675:D678)</f>
        <v>3477.46</v>
      </c>
    </row>
    <row r="675" ht="14.25" spans="1:4">
      <c r="A675" s="197" t="s">
        <v>1105</v>
      </c>
      <c r="B675" s="195">
        <v>2100101</v>
      </c>
      <c r="C675" s="198" t="s">
        <v>1106</v>
      </c>
      <c r="D675" s="199">
        <v>1880.46</v>
      </c>
    </row>
    <row r="676" ht="14.25" spans="1:4">
      <c r="A676" s="197" t="s">
        <v>1105</v>
      </c>
      <c r="B676" s="195">
        <v>2100102</v>
      </c>
      <c r="C676" s="198" t="s">
        <v>1107</v>
      </c>
      <c r="D676" s="199">
        <v>485</v>
      </c>
    </row>
    <row r="677" ht="14.25" spans="1:4">
      <c r="A677" s="197" t="s">
        <v>1105</v>
      </c>
      <c r="B677" s="195">
        <v>2100103</v>
      </c>
      <c r="C677" s="195" t="s">
        <v>84</v>
      </c>
      <c r="D677" s="202"/>
    </row>
    <row r="678" ht="14.25" spans="1:4">
      <c r="A678" s="197" t="s">
        <v>1105</v>
      </c>
      <c r="B678" s="195">
        <v>2100199</v>
      </c>
      <c r="C678" s="198" t="s">
        <v>1252</v>
      </c>
      <c r="D678" s="199">
        <v>1112</v>
      </c>
    </row>
    <row r="679" ht="14.25" spans="1:4">
      <c r="A679" s="196" t="s">
        <v>1103</v>
      </c>
      <c r="B679" s="195">
        <v>21002</v>
      </c>
      <c r="C679" s="192" t="s">
        <v>1253</v>
      </c>
      <c r="D679" s="193">
        <f>SUM(D680:D693)</f>
        <v>2260.04</v>
      </c>
    </row>
    <row r="680" ht="14.25" spans="1:4">
      <c r="A680" s="197" t="s">
        <v>1105</v>
      </c>
      <c r="B680" s="195">
        <v>2100201</v>
      </c>
      <c r="C680" s="198" t="s">
        <v>1254</v>
      </c>
      <c r="D680" s="199">
        <v>309</v>
      </c>
    </row>
    <row r="681" ht="14.25" spans="1:4">
      <c r="A681" s="197" t="s">
        <v>1105</v>
      </c>
      <c r="B681" s="195">
        <v>2100202</v>
      </c>
      <c r="C681" s="198" t="s">
        <v>1255</v>
      </c>
      <c r="D681" s="199">
        <v>196</v>
      </c>
    </row>
    <row r="682" ht="14.25" spans="1:4">
      <c r="A682" s="197" t="s">
        <v>1105</v>
      </c>
      <c r="B682" s="195">
        <v>2100203</v>
      </c>
      <c r="C682" s="195" t="s">
        <v>569</v>
      </c>
      <c r="D682" s="202"/>
    </row>
    <row r="683" ht="14.25" spans="1:4">
      <c r="A683" s="197" t="s">
        <v>1105</v>
      </c>
      <c r="B683" s="195">
        <v>2100204</v>
      </c>
      <c r="C683" s="195" t="s">
        <v>570</v>
      </c>
      <c r="D683" s="202"/>
    </row>
    <row r="684" ht="14.25" spans="1:4">
      <c r="A684" s="197" t="s">
        <v>1105</v>
      </c>
      <c r="B684" s="195">
        <v>2100205</v>
      </c>
      <c r="C684" s="195" t="s">
        <v>571</v>
      </c>
      <c r="D684" s="202"/>
    </row>
    <row r="685" ht="14.25" spans="1:4">
      <c r="A685" s="197" t="s">
        <v>1105</v>
      </c>
      <c r="B685" s="195">
        <v>2100206</v>
      </c>
      <c r="C685" s="198" t="s">
        <v>1256</v>
      </c>
      <c r="D685" s="199">
        <f>252+1235.04</f>
        <v>1487.04</v>
      </c>
    </row>
    <row r="686" ht="14.25" spans="1:4">
      <c r="A686" s="197" t="s">
        <v>1105</v>
      </c>
      <c r="B686" s="195">
        <v>2100207</v>
      </c>
      <c r="C686" s="195" t="s">
        <v>573</v>
      </c>
      <c r="D686" s="202"/>
    </row>
    <row r="687" ht="14.25" spans="1:4">
      <c r="A687" s="197" t="s">
        <v>1105</v>
      </c>
      <c r="B687" s="195">
        <v>2100208</v>
      </c>
      <c r="C687" s="195" t="s">
        <v>574</v>
      </c>
      <c r="D687" s="202"/>
    </row>
    <row r="688" ht="14.25" spans="1:4">
      <c r="A688" s="197" t="s">
        <v>1105</v>
      </c>
      <c r="B688" s="195">
        <v>2100209</v>
      </c>
      <c r="C688" s="195" t="s">
        <v>575</v>
      </c>
      <c r="D688" s="202"/>
    </row>
    <row r="689" ht="14.25" spans="1:4">
      <c r="A689" s="197" t="s">
        <v>1105</v>
      </c>
      <c r="B689" s="195">
        <v>2100210</v>
      </c>
      <c r="C689" s="195" t="s">
        <v>576</v>
      </c>
      <c r="D689" s="202"/>
    </row>
    <row r="690" ht="14.25" spans="1:4">
      <c r="A690" s="197" t="s">
        <v>1105</v>
      </c>
      <c r="B690" s="195">
        <v>2100211</v>
      </c>
      <c r="C690" s="195" t="s">
        <v>577</v>
      </c>
      <c r="D690" s="202"/>
    </row>
    <row r="691" ht="14.25" spans="1:4">
      <c r="A691" s="197" t="s">
        <v>1105</v>
      </c>
      <c r="B691" s="195">
        <v>2100212</v>
      </c>
      <c r="C691" s="195" t="s">
        <v>578</v>
      </c>
      <c r="D691" s="202"/>
    </row>
    <row r="692" ht="14.25" spans="1:4">
      <c r="A692" s="197" t="s">
        <v>1105</v>
      </c>
      <c r="B692" s="195">
        <v>2100213</v>
      </c>
      <c r="C692" s="195" t="s">
        <v>579</v>
      </c>
      <c r="D692" s="202"/>
    </row>
    <row r="693" ht="14.25" spans="1:4">
      <c r="A693" s="197" t="s">
        <v>1105</v>
      </c>
      <c r="B693" s="195">
        <v>2100299</v>
      </c>
      <c r="C693" s="198" t="s">
        <v>1257</v>
      </c>
      <c r="D693" s="199">
        <f>58+210</f>
        <v>268</v>
      </c>
    </row>
    <row r="694" ht="14.25" spans="1:4">
      <c r="A694" s="196" t="s">
        <v>1103</v>
      </c>
      <c r="B694" s="195">
        <v>21003</v>
      </c>
      <c r="C694" s="192" t="s">
        <v>1258</v>
      </c>
      <c r="D694" s="193">
        <f>SUM(D695:D697)</f>
        <v>6608.58</v>
      </c>
    </row>
    <row r="695" ht="14.25" spans="1:4">
      <c r="A695" s="197" t="s">
        <v>1105</v>
      </c>
      <c r="B695" s="195">
        <v>2100301</v>
      </c>
      <c r="C695" s="195" t="s">
        <v>582</v>
      </c>
      <c r="D695" s="202"/>
    </row>
    <row r="696" ht="14.25" spans="1:4">
      <c r="A696" s="197" t="s">
        <v>1105</v>
      </c>
      <c r="B696" s="195">
        <v>2100302</v>
      </c>
      <c r="C696" s="198" t="s">
        <v>1259</v>
      </c>
      <c r="D696" s="199">
        <v>6350</v>
      </c>
    </row>
    <row r="697" ht="14.25" spans="1:4">
      <c r="A697" s="197" t="s">
        <v>1105</v>
      </c>
      <c r="B697" s="195">
        <v>2100399</v>
      </c>
      <c r="C697" s="198" t="s">
        <v>1260</v>
      </c>
      <c r="D697" s="199">
        <v>258.58</v>
      </c>
    </row>
    <row r="698" ht="14.25" spans="1:4">
      <c r="A698" s="196" t="s">
        <v>1103</v>
      </c>
      <c r="B698" s="195">
        <v>21004</v>
      </c>
      <c r="C698" s="192" t="s">
        <v>1261</v>
      </c>
      <c r="D698" s="193">
        <f>SUM(D699:D709)</f>
        <v>11169.62</v>
      </c>
    </row>
    <row r="699" ht="14.25" spans="1:4">
      <c r="A699" s="197" t="s">
        <v>1105</v>
      </c>
      <c r="B699" s="195">
        <v>2100401</v>
      </c>
      <c r="C699" s="198" t="s">
        <v>1262</v>
      </c>
      <c r="D699" s="199">
        <v>1469.62</v>
      </c>
    </row>
    <row r="700" ht="14.25" spans="1:4">
      <c r="A700" s="197" t="s">
        <v>1105</v>
      </c>
      <c r="B700" s="195">
        <v>2100402</v>
      </c>
      <c r="C700" s="195" t="s">
        <v>587</v>
      </c>
      <c r="D700" s="202"/>
    </row>
    <row r="701" ht="14.25" spans="1:4">
      <c r="A701" s="197" t="s">
        <v>1105</v>
      </c>
      <c r="B701" s="195">
        <v>2100403</v>
      </c>
      <c r="C701" s="195" t="s">
        <v>588</v>
      </c>
      <c r="D701" s="202"/>
    </row>
    <row r="702" ht="14.25" spans="1:4">
      <c r="A702" s="197" t="s">
        <v>1105</v>
      </c>
      <c r="B702" s="195">
        <v>2100404</v>
      </c>
      <c r="C702" s="195" t="s">
        <v>589</v>
      </c>
      <c r="D702" s="202"/>
    </row>
    <row r="703" ht="14.25" spans="1:4">
      <c r="A703" s="197" t="s">
        <v>1105</v>
      </c>
      <c r="B703" s="195">
        <v>2100405</v>
      </c>
      <c r="C703" s="195" t="s">
        <v>590</v>
      </c>
      <c r="D703" s="202"/>
    </row>
    <row r="704" ht="14.25" spans="1:4">
      <c r="A704" s="197" t="s">
        <v>1105</v>
      </c>
      <c r="B704" s="195">
        <v>2100406</v>
      </c>
      <c r="C704" s="195" t="s">
        <v>591</v>
      </c>
      <c r="D704" s="202"/>
    </row>
    <row r="705" ht="14.25" spans="1:4">
      <c r="A705" s="197" t="s">
        <v>1105</v>
      </c>
      <c r="B705" s="195">
        <v>2100407</v>
      </c>
      <c r="C705" s="195" t="s">
        <v>592</v>
      </c>
      <c r="D705" s="202"/>
    </row>
    <row r="706" ht="14.25" spans="1:4">
      <c r="A706" s="197" t="s">
        <v>1105</v>
      </c>
      <c r="B706" s="195">
        <v>2100408</v>
      </c>
      <c r="C706" s="198" t="s">
        <v>1263</v>
      </c>
      <c r="D706" s="199">
        <v>6340</v>
      </c>
    </row>
    <row r="707" ht="14.25" spans="1:4">
      <c r="A707" s="197" t="s">
        <v>1105</v>
      </c>
      <c r="B707" s="195">
        <v>2100409</v>
      </c>
      <c r="C707" s="198" t="s">
        <v>1264</v>
      </c>
      <c r="D707" s="199">
        <v>2860</v>
      </c>
    </row>
    <row r="708" ht="14.25" spans="1:4">
      <c r="A708" s="197" t="s">
        <v>1105</v>
      </c>
      <c r="B708" s="195">
        <v>2100410</v>
      </c>
      <c r="C708" s="195" t="s">
        <v>1265</v>
      </c>
      <c r="D708" s="202"/>
    </row>
    <row r="709" ht="14.25" spans="1:4">
      <c r="A709" s="197" t="s">
        <v>1105</v>
      </c>
      <c r="B709" s="195">
        <v>2100499</v>
      </c>
      <c r="C709" s="198" t="s">
        <v>1266</v>
      </c>
      <c r="D709" s="199">
        <v>500</v>
      </c>
    </row>
    <row r="710" ht="14.25" spans="1:4">
      <c r="A710" s="196" t="s">
        <v>1103</v>
      </c>
      <c r="B710" s="195">
        <v>21006</v>
      </c>
      <c r="C710" s="205" t="s">
        <v>1267</v>
      </c>
      <c r="D710" s="193">
        <f>SUM(D711:D712)</f>
        <v>0</v>
      </c>
    </row>
    <row r="711" ht="14.25" spans="1:4">
      <c r="A711" s="197" t="s">
        <v>1105</v>
      </c>
      <c r="B711" s="195">
        <v>2100601</v>
      </c>
      <c r="C711" s="195" t="s">
        <v>624</v>
      </c>
      <c r="D711" s="202"/>
    </row>
    <row r="712" ht="14.25" spans="1:4">
      <c r="A712" s="197" t="s">
        <v>1105</v>
      </c>
      <c r="B712" s="195">
        <v>2100699</v>
      </c>
      <c r="C712" s="195" t="s">
        <v>1268</v>
      </c>
      <c r="D712" s="202"/>
    </row>
    <row r="713" ht="14.25" spans="1:4">
      <c r="A713" s="196" t="s">
        <v>1103</v>
      </c>
      <c r="B713" s="195">
        <v>21007</v>
      </c>
      <c r="C713" s="192" t="s">
        <v>1269</v>
      </c>
      <c r="D713" s="193">
        <f>SUM(D714:D716)</f>
        <v>503.08</v>
      </c>
    </row>
    <row r="714" ht="14.25" spans="1:4">
      <c r="A714" s="197" t="s">
        <v>1105</v>
      </c>
      <c r="B714" s="195">
        <v>2100716</v>
      </c>
      <c r="C714" s="195" t="s">
        <v>598</v>
      </c>
      <c r="D714" s="202"/>
    </row>
    <row r="715" ht="14.25" spans="1:4">
      <c r="A715" s="197" t="s">
        <v>1105</v>
      </c>
      <c r="B715" s="195">
        <v>2100717</v>
      </c>
      <c r="C715" s="198" t="s">
        <v>1270</v>
      </c>
      <c r="D715" s="199">
        <v>503.08</v>
      </c>
    </row>
    <row r="716" ht="14.25" spans="1:4">
      <c r="A716" s="197" t="s">
        <v>1105</v>
      </c>
      <c r="B716" s="195">
        <v>2100799</v>
      </c>
      <c r="C716" s="195" t="s">
        <v>600</v>
      </c>
      <c r="D716" s="202"/>
    </row>
    <row r="717" ht="14.25" spans="1:4">
      <c r="A717" s="196" t="s">
        <v>1103</v>
      </c>
      <c r="B717" s="195">
        <v>21011</v>
      </c>
      <c r="C717" s="205" t="s">
        <v>601</v>
      </c>
      <c r="D717" s="193">
        <f>SUM(D718:D721)</f>
        <v>0</v>
      </c>
    </row>
    <row r="718" ht="14.25" spans="1:4">
      <c r="A718" s="197" t="s">
        <v>1105</v>
      </c>
      <c r="B718" s="195">
        <v>2101101</v>
      </c>
      <c r="C718" s="195" t="s">
        <v>602</v>
      </c>
      <c r="D718" s="202"/>
    </row>
    <row r="719" ht="14.25" spans="1:4">
      <c r="A719" s="197" t="s">
        <v>1105</v>
      </c>
      <c r="B719" s="195">
        <v>2101102</v>
      </c>
      <c r="C719" s="195" t="s">
        <v>603</v>
      </c>
      <c r="D719" s="202"/>
    </row>
    <row r="720" ht="14.25" spans="1:4">
      <c r="A720" s="197" t="s">
        <v>1105</v>
      </c>
      <c r="B720" s="195">
        <v>2101103</v>
      </c>
      <c r="C720" s="195" t="s">
        <v>604</v>
      </c>
      <c r="D720" s="202"/>
    </row>
    <row r="721" ht="14.25" spans="1:4">
      <c r="A721" s="197" t="s">
        <v>1105</v>
      </c>
      <c r="B721" s="195">
        <v>2101199</v>
      </c>
      <c r="C721" s="195" t="s">
        <v>605</v>
      </c>
      <c r="D721" s="202"/>
    </row>
    <row r="722" ht="14.25" spans="1:4">
      <c r="A722" s="196" t="s">
        <v>1103</v>
      </c>
      <c r="B722" s="195">
        <v>21012</v>
      </c>
      <c r="C722" s="192" t="s">
        <v>1271</v>
      </c>
      <c r="D722" s="193">
        <f>SUM(D723:D725)</f>
        <v>49852.4</v>
      </c>
    </row>
    <row r="723" ht="14.25" spans="1:4">
      <c r="A723" s="197" t="s">
        <v>1105</v>
      </c>
      <c r="B723" s="195">
        <v>2101201</v>
      </c>
      <c r="C723" s="195" t="s">
        <v>607</v>
      </c>
      <c r="D723" s="202"/>
    </row>
    <row r="724" ht="14.25" spans="1:4">
      <c r="A724" s="197" t="s">
        <v>1105</v>
      </c>
      <c r="B724" s="195">
        <v>2101202</v>
      </c>
      <c r="C724" s="198" t="s">
        <v>1272</v>
      </c>
      <c r="D724" s="199">
        <v>49540</v>
      </c>
    </row>
    <row r="725" ht="14.25" spans="1:4">
      <c r="A725" s="197" t="s">
        <v>1105</v>
      </c>
      <c r="B725" s="195">
        <v>2101299</v>
      </c>
      <c r="C725" s="198" t="s">
        <v>1273</v>
      </c>
      <c r="D725" s="199">
        <v>312.4</v>
      </c>
    </row>
    <row r="726" ht="14.25" spans="1:4">
      <c r="A726" s="196" t="s">
        <v>1103</v>
      </c>
      <c r="B726" s="195">
        <v>21013</v>
      </c>
      <c r="C726" s="205" t="s">
        <v>610</v>
      </c>
      <c r="D726" s="193">
        <f>SUM(D727:D729)</f>
        <v>0</v>
      </c>
    </row>
    <row r="727" ht="14.25" spans="1:4">
      <c r="A727" s="197" t="s">
        <v>1105</v>
      </c>
      <c r="B727" s="195">
        <v>2101301</v>
      </c>
      <c r="C727" s="195" t="s">
        <v>611</v>
      </c>
      <c r="D727" s="202"/>
    </row>
    <row r="728" ht="14.25" spans="1:4">
      <c r="A728" s="197" t="s">
        <v>1105</v>
      </c>
      <c r="B728" s="195">
        <v>2101302</v>
      </c>
      <c r="C728" s="195" t="s">
        <v>612</v>
      </c>
      <c r="D728" s="202"/>
    </row>
    <row r="729" ht="14.25" spans="1:4">
      <c r="A729" s="197" t="s">
        <v>1105</v>
      </c>
      <c r="B729" s="195">
        <v>2101399</v>
      </c>
      <c r="C729" s="195" t="s">
        <v>613</v>
      </c>
      <c r="D729" s="202"/>
    </row>
    <row r="730" ht="14.25" spans="1:4">
      <c r="A730" s="196" t="s">
        <v>1103</v>
      </c>
      <c r="B730" s="195">
        <v>21014</v>
      </c>
      <c r="C730" s="192" t="s">
        <v>1274</v>
      </c>
      <c r="D730" s="193">
        <f>SUM(D731:D732)</f>
        <v>150</v>
      </c>
    </row>
    <row r="731" ht="14.25" spans="1:4">
      <c r="A731" s="197" t="s">
        <v>1105</v>
      </c>
      <c r="B731" s="195">
        <v>2101401</v>
      </c>
      <c r="C731" s="198" t="s">
        <v>1275</v>
      </c>
      <c r="D731" s="199">
        <v>150</v>
      </c>
    </row>
    <row r="732" ht="14.25" spans="1:4">
      <c r="A732" s="197" t="s">
        <v>1105</v>
      </c>
      <c r="B732" s="195">
        <v>2101499</v>
      </c>
      <c r="C732" s="195" t="s">
        <v>616</v>
      </c>
      <c r="D732" s="202"/>
    </row>
    <row r="733" ht="14.25" spans="1:4">
      <c r="A733" s="196" t="s">
        <v>1103</v>
      </c>
      <c r="B733" s="195">
        <v>21015</v>
      </c>
      <c r="C733" s="192" t="s">
        <v>1276</v>
      </c>
      <c r="D733" s="193">
        <f>SUM(D734:D741)</f>
        <v>1327.81</v>
      </c>
    </row>
    <row r="734" ht="14.25" spans="1:4">
      <c r="A734" s="197" t="s">
        <v>1105</v>
      </c>
      <c r="B734" s="195">
        <v>2101501</v>
      </c>
      <c r="C734" s="198" t="s">
        <v>1106</v>
      </c>
      <c r="D734" s="199">
        <v>964.81</v>
      </c>
    </row>
    <row r="735" ht="14.25" spans="1:4">
      <c r="A735" s="197" t="s">
        <v>1105</v>
      </c>
      <c r="B735" s="195">
        <v>2101502</v>
      </c>
      <c r="C735" s="198" t="s">
        <v>1107</v>
      </c>
      <c r="D735" s="199">
        <v>363</v>
      </c>
    </row>
    <row r="736" ht="14.25" spans="1:4">
      <c r="A736" s="197" t="s">
        <v>1105</v>
      </c>
      <c r="B736" s="195">
        <v>2101503</v>
      </c>
      <c r="C736" s="195" t="s">
        <v>84</v>
      </c>
      <c r="D736" s="202"/>
    </row>
    <row r="737" ht="14.25" spans="1:4">
      <c r="A737" s="197" t="s">
        <v>1105</v>
      </c>
      <c r="B737" s="195">
        <v>2101504</v>
      </c>
      <c r="C737" s="195" t="s">
        <v>122</v>
      </c>
      <c r="D737" s="202"/>
    </row>
    <row r="738" ht="14.25" spans="1:4">
      <c r="A738" s="197" t="s">
        <v>1105</v>
      </c>
      <c r="B738" s="195">
        <v>2101505</v>
      </c>
      <c r="C738" s="195" t="s">
        <v>618</v>
      </c>
      <c r="D738" s="202"/>
    </row>
    <row r="739" ht="14.25" spans="1:4">
      <c r="A739" s="197" t="s">
        <v>1105</v>
      </c>
      <c r="B739" s="195">
        <v>2101506</v>
      </c>
      <c r="C739" s="195" t="s">
        <v>619</v>
      </c>
      <c r="D739" s="202"/>
    </row>
    <row r="740" ht="14.25" spans="1:4">
      <c r="A740" s="197" t="s">
        <v>1105</v>
      </c>
      <c r="B740" s="195">
        <v>2101550</v>
      </c>
      <c r="C740" s="195" t="s">
        <v>91</v>
      </c>
      <c r="D740" s="202"/>
    </row>
    <row r="741" ht="14.25" spans="1:4">
      <c r="A741" s="197" t="s">
        <v>1105</v>
      </c>
      <c r="B741" s="195">
        <v>2101599</v>
      </c>
      <c r="C741" s="195" t="s">
        <v>620</v>
      </c>
      <c r="D741" s="202"/>
    </row>
    <row r="742" ht="14.25" spans="1:4">
      <c r="A742" s="196" t="s">
        <v>1103</v>
      </c>
      <c r="B742" s="195">
        <v>21016</v>
      </c>
      <c r="C742" s="205" t="s">
        <v>621</v>
      </c>
      <c r="D742" s="193">
        <f>SUM(D743)</f>
        <v>0</v>
      </c>
    </row>
    <row r="743" ht="14.25" spans="1:4">
      <c r="A743" s="197" t="s">
        <v>1105</v>
      </c>
      <c r="B743" s="195">
        <v>2101601</v>
      </c>
      <c r="C743" s="195" t="s">
        <v>622</v>
      </c>
      <c r="D743" s="202"/>
    </row>
    <row r="744" ht="14.25" spans="1:4">
      <c r="A744" s="196" t="s">
        <v>1103</v>
      </c>
      <c r="B744" s="195">
        <v>21099</v>
      </c>
      <c r="C744" s="192" t="s">
        <v>1277</v>
      </c>
      <c r="D744" s="193">
        <f>SUM(D745)</f>
        <v>5160.64</v>
      </c>
    </row>
    <row r="745" ht="14.25" spans="1:4">
      <c r="A745" s="197" t="s">
        <v>1105</v>
      </c>
      <c r="B745" s="195">
        <v>2109999</v>
      </c>
      <c r="C745" s="198" t="s">
        <v>1278</v>
      </c>
      <c r="D745" s="199">
        <f>5160.4+0.24</f>
        <v>5160.64</v>
      </c>
    </row>
    <row r="746" ht="14.25" spans="1:4">
      <c r="A746" s="194" t="s">
        <v>1101</v>
      </c>
      <c r="B746" s="195">
        <v>211</v>
      </c>
      <c r="C746" s="192" t="s">
        <v>1279</v>
      </c>
      <c r="D746" s="193">
        <f>D747+D757+D761+D770+D777+D784+D790+D793+D796+D798+D800+D806+D808+D810+D821</f>
        <v>5907.5</v>
      </c>
    </row>
    <row r="747" ht="14.25" spans="1:4">
      <c r="A747" s="196" t="s">
        <v>1103</v>
      </c>
      <c r="B747" s="195">
        <v>21101</v>
      </c>
      <c r="C747" s="205" t="s">
        <v>631</v>
      </c>
      <c r="D747" s="193">
        <f>SUM(D748:D756)</f>
        <v>0</v>
      </c>
    </row>
    <row r="748" ht="14.25" spans="1:4">
      <c r="A748" s="197" t="s">
        <v>1105</v>
      </c>
      <c r="B748" s="195">
        <v>2110101</v>
      </c>
      <c r="C748" s="195" t="s">
        <v>82</v>
      </c>
      <c r="D748" s="202"/>
    </row>
    <row r="749" ht="14.25" spans="1:4">
      <c r="A749" s="197" t="s">
        <v>1105</v>
      </c>
      <c r="B749" s="195">
        <v>2110102</v>
      </c>
      <c r="C749" s="195" t="s">
        <v>83</v>
      </c>
      <c r="D749" s="202"/>
    </row>
    <row r="750" ht="14.25" spans="1:4">
      <c r="A750" s="197" t="s">
        <v>1105</v>
      </c>
      <c r="B750" s="195">
        <v>2110103</v>
      </c>
      <c r="C750" s="195" t="s">
        <v>84</v>
      </c>
      <c r="D750" s="202"/>
    </row>
    <row r="751" ht="14.25" spans="1:4">
      <c r="A751" s="197" t="s">
        <v>1105</v>
      </c>
      <c r="B751" s="195">
        <v>2110104</v>
      </c>
      <c r="C751" s="195" t="s">
        <v>632</v>
      </c>
      <c r="D751" s="202"/>
    </row>
    <row r="752" ht="14.25" spans="1:4">
      <c r="A752" s="197" t="s">
        <v>1105</v>
      </c>
      <c r="B752" s="195">
        <v>2110105</v>
      </c>
      <c r="C752" s="195" t="s">
        <v>633</v>
      </c>
      <c r="D752" s="202"/>
    </row>
    <row r="753" ht="14.25" spans="1:4">
      <c r="A753" s="197" t="s">
        <v>1105</v>
      </c>
      <c r="B753" s="195">
        <v>2110106</v>
      </c>
      <c r="C753" s="195" t="s">
        <v>634</v>
      </c>
      <c r="D753" s="202"/>
    </row>
    <row r="754" ht="14.25" spans="1:4">
      <c r="A754" s="197" t="s">
        <v>1105</v>
      </c>
      <c r="B754" s="195">
        <v>2110107</v>
      </c>
      <c r="C754" s="195" t="s">
        <v>635</v>
      </c>
      <c r="D754" s="202"/>
    </row>
    <row r="755" ht="14.25" spans="1:4">
      <c r="A755" s="197" t="s">
        <v>1105</v>
      </c>
      <c r="B755" s="195">
        <v>2110108</v>
      </c>
      <c r="C755" s="195" t="s">
        <v>636</v>
      </c>
      <c r="D755" s="202"/>
    </row>
    <row r="756" ht="14.25" spans="1:4">
      <c r="A756" s="197" t="s">
        <v>1105</v>
      </c>
      <c r="B756" s="195">
        <v>2110199</v>
      </c>
      <c r="C756" s="195" t="s">
        <v>637</v>
      </c>
      <c r="D756" s="202"/>
    </row>
    <row r="757" ht="14.25" spans="1:4">
      <c r="A757" s="196" t="s">
        <v>1103</v>
      </c>
      <c r="B757" s="195">
        <v>21102</v>
      </c>
      <c r="C757" s="205" t="s">
        <v>638</v>
      </c>
      <c r="D757" s="193">
        <f>SUM(D758:D760)</f>
        <v>0</v>
      </c>
    </row>
    <row r="758" ht="14.25" spans="1:4">
      <c r="A758" s="197" t="s">
        <v>1105</v>
      </c>
      <c r="B758" s="195">
        <v>2110203</v>
      </c>
      <c r="C758" s="195" t="s">
        <v>639</v>
      </c>
      <c r="D758" s="202"/>
    </row>
    <row r="759" ht="14.25" spans="1:4">
      <c r="A759" s="197" t="s">
        <v>1105</v>
      </c>
      <c r="B759" s="195">
        <v>2110204</v>
      </c>
      <c r="C759" s="195" t="s">
        <v>640</v>
      </c>
      <c r="D759" s="202"/>
    </row>
    <row r="760" ht="14.25" spans="1:4">
      <c r="A760" s="197" t="s">
        <v>1105</v>
      </c>
      <c r="B760" s="195">
        <v>2110299</v>
      </c>
      <c r="C760" s="195" t="s">
        <v>641</v>
      </c>
      <c r="D760" s="202"/>
    </row>
    <row r="761" ht="14.25" spans="1:4">
      <c r="A761" s="196" t="s">
        <v>1103</v>
      </c>
      <c r="B761" s="195">
        <v>21103</v>
      </c>
      <c r="C761" s="192" t="s">
        <v>1280</v>
      </c>
      <c r="D761" s="193">
        <f>SUM(D762:D769)</f>
        <v>5897.5</v>
      </c>
    </row>
    <row r="762" ht="14.25" spans="1:4">
      <c r="A762" s="197" t="s">
        <v>1105</v>
      </c>
      <c r="B762" s="195">
        <v>2110301</v>
      </c>
      <c r="C762" s="198" t="s">
        <v>1281</v>
      </c>
      <c r="D762" s="199">
        <v>938.5</v>
      </c>
    </row>
    <row r="763" ht="14.25" spans="1:4">
      <c r="A763" s="197" t="s">
        <v>1105</v>
      </c>
      <c r="B763" s="195">
        <v>2110302</v>
      </c>
      <c r="C763" s="195" t="s">
        <v>644</v>
      </c>
      <c r="D763" s="202"/>
    </row>
    <row r="764" ht="14.25" spans="1:4">
      <c r="A764" s="197" t="s">
        <v>1105</v>
      </c>
      <c r="B764" s="195">
        <v>2110303</v>
      </c>
      <c r="C764" s="195" t="s">
        <v>645</v>
      </c>
      <c r="D764" s="202"/>
    </row>
    <row r="765" ht="14.25" spans="1:4">
      <c r="A765" s="197" t="s">
        <v>1105</v>
      </c>
      <c r="B765" s="195">
        <v>2110304</v>
      </c>
      <c r="C765" s="195" t="s">
        <v>646</v>
      </c>
      <c r="D765" s="202"/>
    </row>
    <row r="766" ht="14.25" spans="1:4">
      <c r="A766" s="197" t="s">
        <v>1105</v>
      </c>
      <c r="B766" s="195">
        <v>2110305</v>
      </c>
      <c r="C766" s="195" t="s">
        <v>647</v>
      </c>
      <c r="D766" s="202"/>
    </row>
    <row r="767" ht="14.25" spans="1:4">
      <c r="A767" s="197" t="s">
        <v>1105</v>
      </c>
      <c r="B767" s="195">
        <v>2110306</v>
      </c>
      <c r="C767" s="195" t="s">
        <v>648</v>
      </c>
      <c r="D767" s="202"/>
    </row>
    <row r="768" ht="14.25" spans="1:4">
      <c r="A768" s="197" t="s">
        <v>1105</v>
      </c>
      <c r="B768" s="195">
        <v>2110307</v>
      </c>
      <c r="C768" s="195" t="s">
        <v>649</v>
      </c>
      <c r="D768" s="202"/>
    </row>
    <row r="769" ht="14.25" spans="1:4">
      <c r="A769" s="197" t="s">
        <v>1105</v>
      </c>
      <c r="B769" s="195">
        <v>2110399</v>
      </c>
      <c r="C769" s="198" t="s">
        <v>1282</v>
      </c>
      <c r="D769" s="199">
        <v>4959</v>
      </c>
    </row>
    <row r="770" ht="14.25" spans="1:4">
      <c r="A770" s="196" t="s">
        <v>1103</v>
      </c>
      <c r="B770" s="195">
        <v>21104</v>
      </c>
      <c r="C770" s="192" t="s">
        <v>1283</v>
      </c>
      <c r="D770" s="193">
        <f>SUM(D771:D776)</f>
        <v>10</v>
      </c>
    </row>
    <row r="771" ht="14.25" spans="1:4">
      <c r="A771" s="197" t="s">
        <v>1105</v>
      </c>
      <c r="B771" s="195">
        <v>2110401</v>
      </c>
      <c r="C771" s="195" t="s">
        <v>652</v>
      </c>
      <c r="D771" s="202"/>
    </row>
    <row r="772" ht="14.25" spans="1:4">
      <c r="A772" s="197" t="s">
        <v>1105</v>
      </c>
      <c r="B772" s="195">
        <v>2110402</v>
      </c>
      <c r="C772" s="195" t="s">
        <v>653</v>
      </c>
      <c r="D772" s="202"/>
    </row>
    <row r="773" ht="14.25" spans="1:4">
      <c r="A773" s="197" t="s">
        <v>1105</v>
      </c>
      <c r="B773" s="195">
        <v>2110404</v>
      </c>
      <c r="C773" s="195" t="s">
        <v>654</v>
      </c>
      <c r="D773" s="202"/>
    </row>
    <row r="774" ht="14.25" spans="1:4">
      <c r="A774" s="197" t="s">
        <v>1105</v>
      </c>
      <c r="B774" s="195">
        <v>2110405</v>
      </c>
      <c r="C774" s="198" t="s">
        <v>1284</v>
      </c>
      <c r="D774" s="199">
        <v>10</v>
      </c>
    </row>
    <row r="775" ht="14.25" spans="1:4">
      <c r="A775" s="197" t="s">
        <v>1105</v>
      </c>
      <c r="B775" s="195">
        <v>2110406</v>
      </c>
      <c r="C775" s="195" t="s">
        <v>656</v>
      </c>
      <c r="D775" s="202"/>
    </row>
    <row r="776" ht="14.25" spans="1:4">
      <c r="A776" s="197" t="s">
        <v>1105</v>
      </c>
      <c r="B776" s="195">
        <v>2110499</v>
      </c>
      <c r="C776" s="195" t="s">
        <v>657</v>
      </c>
      <c r="D776" s="202"/>
    </row>
    <row r="777" ht="14.25" spans="1:4">
      <c r="A777" s="196" t="s">
        <v>1103</v>
      </c>
      <c r="B777" s="195">
        <v>21105</v>
      </c>
      <c r="C777" s="205" t="s">
        <v>1285</v>
      </c>
      <c r="D777" s="193">
        <f>SUM(D778:D783)</f>
        <v>0</v>
      </c>
    </row>
    <row r="778" ht="14.25" spans="1:4">
      <c r="A778" s="197" t="s">
        <v>1105</v>
      </c>
      <c r="B778" s="195">
        <v>2110501</v>
      </c>
      <c r="C778" s="195" t="s">
        <v>659</v>
      </c>
      <c r="D778" s="202"/>
    </row>
    <row r="779" ht="14.25" spans="1:4">
      <c r="A779" s="197" t="s">
        <v>1105</v>
      </c>
      <c r="B779" s="195">
        <v>2110502</v>
      </c>
      <c r="C779" s="195" t="s">
        <v>660</v>
      </c>
      <c r="D779" s="202"/>
    </row>
    <row r="780" ht="14.25" spans="1:4">
      <c r="A780" s="197" t="s">
        <v>1105</v>
      </c>
      <c r="B780" s="195">
        <v>2110503</v>
      </c>
      <c r="C780" s="195" t="s">
        <v>661</v>
      </c>
      <c r="D780" s="202"/>
    </row>
    <row r="781" ht="14.25" spans="1:4">
      <c r="A781" s="197" t="s">
        <v>1105</v>
      </c>
      <c r="B781" s="195">
        <v>2110506</v>
      </c>
      <c r="C781" s="195" t="s">
        <v>662</v>
      </c>
      <c r="D781" s="202"/>
    </row>
    <row r="782" ht="14.25" spans="1:4">
      <c r="A782" s="197" t="s">
        <v>1105</v>
      </c>
      <c r="B782" s="195">
        <v>2110507</v>
      </c>
      <c r="C782" s="195" t="s">
        <v>663</v>
      </c>
      <c r="D782" s="202"/>
    </row>
    <row r="783" ht="14.25" spans="1:4">
      <c r="A783" s="197" t="s">
        <v>1105</v>
      </c>
      <c r="B783" s="195">
        <v>2110599</v>
      </c>
      <c r="C783" s="195" t="s">
        <v>1286</v>
      </c>
      <c r="D783" s="202"/>
    </row>
    <row r="784" ht="14.25" spans="1:4">
      <c r="A784" s="196" t="s">
        <v>1103</v>
      </c>
      <c r="B784" s="195">
        <v>21106</v>
      </c>
      <c r="C784" s="205" t="s">
        <v>1287</v>
      </c>
      <c r="D784" s="193">
        <f>SUM(D785:D789)</f>
        <v>0</v>
      </c>
    </row>
    <row r="785" ht="14.25" spans="1:4">
      <c r="A785" s="197" t="s">
        <v>1105</v>
      </c>
      <c r="B785" s="195">
        <v>2110602</v>
      </c>
      <c r="C785" s="195" t="s">
        <v>1288</v>
      </c>
      <c r="D785" s="202"/>
    </row>
    <row r="786" ht="14.25" spans="1:4">
      <c r="A786" s="197" t="s">
        <v>1105</v>
      </c>
      <c r="B786" s="195">
        <v>2110603</v>
      </c>
      <c r="C786" s="195" t="s">
        <v>1289</v>
      </c>
      <c r="D786" s="202"/>
    </row>
    <row r="787" ht="14.25" spans="1:4">
      <c r="A787" s="197" t="s">
        <v>1105</v>
      </c>
      <c r="B787" s="195">
        <v>2110604</v>
      </c>
      <c r="C787" s="195" t="s">
        <v>1290</v>
      </c>
      <c r="D787" s="202"/>
    </row>
    <row r="788" ht="14.25" spans="1:4">
      <c r="A788" s="197" t="s">
        <v>1105</v>
      </c>
      <c r="B788" s="195">
        <v>2110605</v>
      </c>
      <c r="C788" s="195" t="s">
        <v>1291</v>
      </c>
      <c r="D788" s="202"/>
    </row>
    <row r="789" ht="14.25" spans="1:4">
      <c r="A789" s="197" t="s">
        <v>1105</v>
      </c>
      <c r="B789" s="195">
        <v>2110699</v>
      </c>
      <c r="C789" s="195" t="s">
        <v>1292</v>
      </c>
      <c r="D789" s="202"/>
    </row>
    <row r="790" ht="14.25" spans="1:4">
      <c r="A790" s="196" t="s">
        <v>1103</v>
      </c>
      <c r="B790" s="195">
        <v>21107</v>
      </c>
      <c r="C790" s="205" t="s">
        <v>665</v>
      </c>
      <c r="D790" s="193">
        <f>SUM(D791:D792)</f>
        <v>0</v>
      </c>
    </row>
    <row r="791" ht="14.25" spans="1:4">
      <c r="A791" s="197" t="s">
        <v>1105</v>
      </c>
      <c r="B791" s="195">
        <v>2110704</v>
      </c>
      <c r="C791" s="195" t="s">
        <v>666</v>
      </c>
      <c r="D791" s="202"/>
    </row>
    <row r="792" ht="14.25" spans="1:4">
      <c r="A792" s="197" t="s">
        <v>1105</v>
      </c>
      <c r="B792" s="195">
        <v>2110799</v>
      </c>
      <c r="C792" s="195" t="s">
        <v>667</v>
      </c>
      <c r="D792" s="202"/>
    </row>
    <row r="793" ht="14.25" spans="1:4">
      <c r="A793" s="196" t="s">
        <v>1103</v>
      </c>
      <c r="B793" s="195">
        <v>21108</v>
      </c>
      <c r="C793" s="205" t="s">
        <v>668</v>
      </c>
      <c r="D793" s="193">
        <f>SUM(D794:D795)</f>
        <v>0</v>
      </c>
    </row>
    <row r="794" ht="14.25" spans="1:4">
      <c r="A794" s="197" t="s">
        <v>1105</v>
      </c>
      <c r="B794" s="195">
        <v>2110804</v>
      </c>
      <c r="C794" s="195" t="s">
        <v>669</v>
      </c>
      <c r="D794" s="202"/>
    </row>
    <row r="795" ht="14.25" spans="1:4">
      <c r="A795" s="197" t="s">
        <v>1105</v>
      </c>
      <c r="B795" s="195">
        <v>2110899</v>
      </c>
      <c r="C795" s="195" t="s">
        <v>670</v>
      </c>
      <c r="D795" s="202"/>
    </row>
    <row r="796" ht="14.25" spans="1:4">
      <c r="A796" s="196" t="s">
        <v>1103</v>
      </c>
      <c r="B796" s="195">
        <v>21109</v>
      </c>
      <c r="C796" s="205" t="s">
        <v>671</v>
      </c>
      <c r="D796" s="193">
        <f>SUM(D797)</f>
        <v>0</v>
      </c>
    </row>
    <row r="797" ht="14.25" spans="1:4">
      <c r="A797" s="197" t="s">
        <v>1105</v>
      </c>
      <c r="B797" s="195">
        <v>2110901</v>
      </c>
      <c r="C797" s="195" t="s">
        <v>672</v>
      </c>
      <c r="D797" s="202"/>
    </row>
    <row r="798" ht="14.25" spans="1:4">
      <c r="A798" s="196" t="s">
        <v>1103</v>
      </c>
      <c r="B798" s="195">
        <v>21110</v>
      </c>
      <c r="C798" s="205" t="s">
        <v>673</v>
      </c>
      <c r="D798" s="193">
        <f>SUM(D799)</f>
        <v>0</v>
      </c>
    </row>
    <row r="799" ht="14.25" spans="1:4">
      <c r="A799" s="197" t="s">
        <v>1105</v>
      </c>
      <c r="B799" s="195">
        <v>2111001</v>
      </c>
      <c r="C799" s="195" t="s">
        <v>674</v>
      </c>
      <c r="D799" s="202"/>
    </row>
    <row r="800" ht="14.25" spans="1:4">
      <c r="A800" s="196" t="s">
        <v>1103</v>
      </c>
      <c r="B800" s="195">
        <v>21111</v>
      </c>
      <c r="C800" s="205" t="s">
        <v>675</v>
      </c>
      <c r="D800" s="193">
        <f>SUM(D801:D805)</f>
        <v>0</v>
      </c>
    </row>
    <row r="801" ht="14.25" spans="1:4">
      <c r="A801" s="197" t="s">
        <v>1105</v>
      </c>
      <c r="B801" s="195">
        <v>2111101</v>
      </c>
      <c r="C801" s="195" t="s">
        <v>676</v>
      </c>
      <c r="D801" s="202"/>
    </row>
    <row r="802" ht="14.25" spans="1:4">
      <c r="A802" s="197" t="s">
        <v>1105</v>
      </c>
      <c r="B802" s="195">
        <v>2111102</v>
      </c>
      <c r="C802" s="195" t="s">
        <v>677</v>
      </c>
      <c r="D802" s="202"/>
    </row>
    <row r="803" ht="14.25" spans="1:4">
      <c r="A803" s="197" t="s">
        <v>1105</v>
      </c>
      <c r="B803" s="195">
        <v>2111103</v>
      </c>
      <c r="C803" s="195" t="s">
        <v>678</v>
      </c>
      <c r="D803" s="202"/>
    </row>
    <row r="804" ht="14.25" spans="1:4">
      <c r="A804" s="197" t="s">
        <v>1105</v>
      </c>
      <c r="B804" s="195">
        <v>2111104</v>
      </c>
      <c r="C804" s="195" t="s">
        <v>679</v>
      </c>
      <c r="D804" s="202"/>
    </row>
    <row r="805" ht="14.25" spans="1:4">
      <c r="A805" s="197" t="s">
        <v>1105</v>
      </c>
      <c r="B805" s="195">
        <v>2111199</v>
      </c>
      <c r="C805" s="195" t="s">
        <v>680</v>
      </c>
      <c r="D805" s="202"/>
    </row>
    <row r="806" ht="14.25" spans="1:4">
      <c r="A806" s="196" t="s">
        <v>1103</v>
      </c>
      <c r="B806" s="195">
        <v>21112</v>
      </c>
      <c r="C806" s="205" t="s">
        <v>681</v>
      </c>
      <c r="D806" s="193">
        <f>SUM(D807)</f>
        <v>0</v>
      </c>
    </row>
    <row r="807" ht="14.25" spans="1:4">
      <c r="A807" s="197" t="s">
        <v>1105</v>
      </c>
      <c r="B807" s="195">
        <v>2111201</v>
      </c>
      <c r="C807" s="195" t="s">
        <v>682</v>
      </c>
      <c r="D807" s="202"/>
    </row>
    <row r="808" ht="14.25" spans="1:4">
      <c r="A808" s="196" t="s">
        <v>1103</v>
      </c>
      <c r="B808" s="195">
        <v>21113</v>
      </c>
      <c r="C808" s="205" t="s">
        <v>683</v>
      </c>
      <c r="D808" s="193">
        <f>SUM(D809)</f>
        <v>0</v>
      </c>
    </row>
    <row r="809" ht="14.25" spans="1:4">
      <c r="A809" s="197" t="s">
        <v>1105</v>
      </c>
      <c r="B809" s="195">
        <v>2111301</v>
      </c>
      <c r="C809" s="195" t="s">
        <v>684</v>
      </c>
      <c r="D809" s="202"/>
    </row>
    <row r="810" ht="14.25" spans="1:4">
      <c r="A810" s="196" t="s">
        <v>1103</v>
      </c>
      <c r="B810" s="195">
        <v>21114</v>
      </c>
      <c r="C810" s="205" t="s">
        <v>685</v>
      </c>
      <c r="D810" s="193">
        <f>SUM(D811:D820)</f>
        <v>0</v>
      </c>
    </row>
    <row r="811" ht="14.25" spans="1:4">
      <c r="A811" s="197" t="s">
        <v>1105</v>
      </c>
      <c r="B811" s="195">
        <v>2111401</v>
      </c>
      <c r="C811" s="195" t="s">
        <v>82</v>
      </c>
      <c r="D811" s="202"/>
    </row>
    <row r="812" ht="14.25" spans="1:4">
      <c r="A812" s="197" t="s">
        <v>1105</v>
      </c>
      <c r="B812" s="195">
        <v>2111402</v>
      </c>
      <c r="C812" s="195" t="s">
        <v>83</v>
      </c>
      <c r="D812" s="202"/>
    </row>
    <row r="813" ht="14.25" spans="1:4">
      <c r="A813" s="197" t="s">
        <v>1105</v>
      </c>
      <c r="B813" s="195">
        <v>2111403</v>
      </c>
      <c r="C813" s="195" t="s">
        <v>84</v>
      </c>
      <c r="D813" s="202"/>
    </row>
    <row r="814" ht="14.25" spans="1:4">
      <c r="A814" s="197" t="s">
        <v>1105</v>
      </c>
      <c r="B814" s="195">
        <v>2111406</v>
      </c>
      <c r="C814" s="195" t="s">
        <v>686</v>
      </c>
      <c r="D814" s="202"/>
    </row>
    <row r="815" ht="14.25" spans="1:4">
      <c r="A815" s="197" t="s">
        <v>1105</v>
      </c>
      <c r="B815" s="195">
        <v>2111407</v>
      </c>
      <c r="C815" s="195" t="s">
        <v>687</v>
      </c>
      <c r="D815" s="202"/>
    </row>
    <row r="816" ht="14.25" spans="1:4">
      <c r="A816" s="197" t="s">
        <v>1105</v>
      </c>
      <c r="B816" s="195">
        <v>2111408</v>
      </c>
      <c r="C816" s="195" t="s">
        <v>688</v>
      </c>
      <c r="D816" s="202"/>
    </row>
    <row r="817" ht="14.25" spans="1:4">
      <c r="A817" s="197" t="s">
        <v>1105</v>
      </c>
      <c r="B817" s="195">
        <v>2111411</v>
      </c>
      <c r="C817" s="195" t="s">
        <v>122</v>
      </c>
      <c r="D817" s="202"/>
    </row>
    <row r="818" ht="14.25" spans="1:4">
      <c r="A818" s="197" t="s">
        <v>1105</v>
      </c>
      <c r="B818" s="195">
        <v>2111413</v>
      </c>
      <c r="C818" s="195" t="s">
        <v>689</v>
      </c>
      <c r="D818" s="202"/>
    </row>
    <row r="819" ht="14.25" spans="1:4">
      <c r="A819" s="197" t="s">
        <v>1105</v>
      </c>
      <c r="B819" s="195">
        <v>2111450</v>
      </c>
      <c r="C819" s="195" t="s">
        <v>91</v>
      </c>
      <c r="D819" s="202"/>
    </row>
    <row r="820" ht="14.25" spans="1:4">
      <c r="A820" s="197" t="s">
        <v>1105</v>
      </c>
      <c r="B820" s="195">
        <v>2111499</v>
      </c>
      <c r="C820" s="195" t="s">
        <v>690</v>
      </c>
      <c r="D820" s="202"/>
    </row>
    <row r="821" ht="14.25" spans="1:4">
      <c r="A821" s="196" t="s">
        <v>1103</v>
      </c>
      <c r="B821" s="195">
        <v>21199</v>
      </c>
      <c r="C821" s="205" t="s">
        <v>691</v>
      </c>
      <c r="D821" s="193">
        <f>SUM(D822)</f>
        <v>0</v>
      </c>
    </row>
    <row r="822" ht="14.25" spans="1:4">
      <c r="A822" s="197" t="s">
        <v>1105</v>
      </c>
      <c r="B822" s="195">
        <v>2119999</v>
      </c>
      <c r="C822" s="195" t="s">
        <v>692</v>
      </c>
      <c r="D822" s="202"/>
    </row>
    <row r="823" ht="14.25" spans="1:4">
      <c r="A823" s="194" t="s">
        <v>1101</v>
      </c>
      <c r="B823" s="195">
        <v>212</v>
      </c>
      <c r="C823" s="192" t="s">
        <v>1293</v>
      </c>
      <c r="D823" s="193">
        <f>D824+D835+D837+D840+D842+D844</f>
        <v>9569.09</v>
      </c>
    </row>
    <row r="824" ht="14.25" spans="1:4">
      <c r="A824" s="196" t="s">
        <v>1103</v>
      </c>
      <c r="B824" s="195">
        <v>21201</v>
      </c>
      <c r="C824" s="192" t="s">
        <v>1294</v>
      </c>
      <c r="D824" s="193">
        <f>SUM(D825:D834)</f>
        <v>1555.56</v>
      </c>
    </row>
    <row r="825" ht="14.25" spans="1:4">
      <c r="A825" s="197" t="s">
        <v>1105</v>
      </c>
      <c r="B825" s="195">
        <v>2120101</v>
      </c>
      <c r="C825" s="198" t="s">
        <v>1106</v>
      </c>
      <c r="D825" s="199">
        <v>1355.56</v>
      </c>
    </row>
    <row r="826" ht="14.25" spans="1:4">
      <c r="A826" s="197" t="s">
        <v>1105</v>
      </c>
      <c r="B826" s="195">
        <v>2120102</v>
      </c>
      <c r="C826" s="198" t="s">
        <v>1107</v>
      </c>
      <c r="D826" s="199">
        <v>200</v>
      </c>
    </row>
    <row r="827" ht="14.25" spans="1:4">
      <c r="A827" s="197" t="s">
        <v>1105</v>
      </c>
      <c r="B827" s="195">
        <v>2120103</v>
      </c>
      <c r="C827" s="195" t="s">
        <v>84</v>
      </c>
      <c r="D827" s="202"/>
    </row>
    <row r="828" ht="14.25" spans="1:4">
      <c r="A828" s="197" t="s">
        <v>1105</v>
      </c>
      <c r="B828" s="195">
        <v>2120104</v>
      </c>
      <c r="C828" s="195" t="s">
        <v>695</v>
      </c>
      <c r="D828" s="202"/>
    </row>
    <row r="829" ht="14.25" spans="1:4">
      <c r="A829" s="197" t="s">
        <v>1105</v>
      </c>
      <c r="B829" s="195">
        <v>2120105</v>
      </c>
      <c r="C829" s="195" t="s">
        <v>696</v>
      </c>
      <c r="D829" s="202"/>
    </row>
    <row r="830" ht="14.25" spans="1:4">
      <c r="A830" s="197" t="s">
        <v>1105</v>
      </c>
      <c r="B830" s="195">
        <v>2120106</v>
      </c>
      <c r="C830" s="195" t="s">
        <v>697</v>
      </c>
      <c r="D830" s="202"/>
    </row>
    <row r="831" ht="14.25" spans="1:4">
      <c r="A831" s="197" t="s">
        <v>1105</v>
      </c>
      <c r="B831" s="195">
        <v>2120107</v>
      </c>
      <c r="C831" s="195" t="s">
        <v>698</v>
      </c>
      <c r="D831" s="202"/>
    </row>
    <row r="832" ht="14.25" spans="1:4">
      <c r="A832" s="197" t="s">
        <v>1105</v>
      </c>
      <c r="B832" s="195">
        <v>2120109</v>
      </c>
      <c r="C832" s="195" t="s">
        <v>699</v>
      </c>
      <c r="D832" s="202"/>
    </row>
    <row r="833" ht="14.25" spans="1:4">
      <c r="A833" s="197" t="s">
        <v>1105</v>
      </c>
      <c r="B833" s="195">
        <v>2120110</v>
      </c>
      <c r="C833" s="195" t="s">
        <v>700</v>
      </c>
      <c r="D833" s="202"/>
    </row>
    <row r="834" ht="14.25" spans="1:4">
      <c r="A834" s="197" t="s">
        <v>1105</v>
      </c>
      <c r="B834" s="195">
        <v>2120199</v>
      </c>
      <c r="C834" s="195" t="s">
        <v>701</v>
      </c>
      <c r="D834" s="202"/>
    </row>
    <row r="835" ht="14.25" spans="1:4">
      <c r="A835" s="196" t="s">
        <v>1103</v>
      </c>
      <c r="B835" s="195">
        <v>21202</v>
      </c>
      <c r="C835" s="192" t="s">
        <v>1295</v>
      </c>
      <c r="D835" s="193">
        <f>SUM(D836)</f>
        <v>1106.31</v>
      </c>
    </row>
    <row r="836" ht="14.25" spans="1:4">
      <c r="A836" s="197" t="s">
        <v>1105</v>
      </c>
      <c r="B836" s="195">
        <v>2120201</v>
      </c>
      <c r="C836" s="198" t="s">
        <v>1296</v>
      </c>
      <c r="D836" s="199">
        <v>1106.31</v>
      </c>
    </row>
    <row r="837" ht="14.25" spans="1:4">
      <c r="A837" s="196" t="s">
        <v>1103</v>
      </c>
      <c r="B837" s="195">
        <v>21203</v>
      </c>
      <c r="C837" s="192" t="s">
        <v>1297</v>
      </c>
      <c r="D837" s="193">
        <f>SUM(D838:D839)</f>
        <v>1653.71</v>
      </c>
    </row>
    <row r="838" ht="14.25" spans="1:4">
      <c r="A838" s="197" t="s">
        <v>1105</v>
      </c>
      <c r="B838" s="195">
        <v>2120303</v>
      </c>
      <c r="C838" s="195" t="s">
        <v>705</v>
      </c>
      <c r="D838" s="202"/>
    </row>
    <row r="839" ht="14.25" spans="1:4">
      <c r="A839" s="197" t="s">
        <v>1105</v>
      </c>
      <c r="B839" s="195">
        <v>2120399</v>
      </c>
      <c r="C839" s="198" t="s">
        <v>1298</v>
      </c>
      <c r="D839" s="199">
        <v>1653.71</v>
      </c>
    </row>
    <row r="840" ht="14.25" spans="1:4">
      <c r="A840" s="196" t="s">
        <v>1103</v>
      </c>
      <c r="B840" s="195">
        <v>21205</v>
      </c>
      <c r="C840" s="192" t="s">
        <v>1299</v>
      </c>
      <c r="D840" s="193">
        <f t="shared" ref="D840:D844" si="1">SUM(D841)</f>
        <v>5077.67</v>
      </c>
    </row>
    <row r="841" ht="14.25" spans="1:4">
      <c r="A841" s="197" t="s">
        <v>1105</v>
      </c>
      <c r="B841" s="195">
        <v>2120501</v>
      </c>
      <c r="C841" s="198" t="s">
        <v>1300</v>
      </c>
      <c r="D841" s="199">
        <v>5077.67</v>
      </c>
    </row>
    <row r="842" ht="14.25" spans="1:4">
      <c r="A842" s="196" t="s">
        <v>1103</v>
      </c>
      <c r="B842" s="195">
        <v>21206</v>
      </c>
      <c r="C842" s="192" t="s">
        <v>1301</v>
      </c>
      <c r="D842" s="193">
        <f t="shared" si="1"/>
        <v>100</v>
      </c>
    </row>
    <row r="843" ht="14.25" spans="1:4">
      <c r="A843" s="197" t="s">
        <v>1105</v>
      </c>
      <c r="B843" s="195">
        <v>2120601</v>
      </c>
      <c r="C843" s="198" t="s">
        <v>1302</v>
      </c>
      <c r="D843" s="199">
        <v>100</v>
      </c>
    </row>
    <row r="844" ht="14.25" spans="1:4">
      <c r="A844" s="196" t="s">
        <v>1103</v>
      </c>
      <c r="B844" s="195">
        <v>21299</v>
      </c>
      <c r="C844" s="192" t="s">
        <v>1303</v>
      </c>
      <c r="D844" s="193">
        <f t="shared" si="1"/>
        <v>75.84</v>
      </c>
    </row>
    <row r="845" ht="14.25" spans="1:4">
      <c r="A845" s="197" t="s">
        <v>1105</v>
      </c>
      <c r="B845" s="195">
        <v>2129999</v>
      </c>
      <c r="C845" s="198" t="s">
        <v>1304</v>
      </c>
      <c r="D845" s="199">
        <v>75.84</v>
      </c>
    </row>
    <row r="846" ht="14.25" spans="1:4">
      <c r="A846" s="194" t="s">
        <v>1101</v>
      </c>
      <c r="B846" s="195">
        <v>213</v>
      </c>
      <c r="C846" s="192" t="s">
        <v>1305</v>
      </c>
      <c r="D846" s="193">
        <f>D847+D873+D895+D923+D934+D941+D947+D950</f>
        <v>62958.3</v>
      </c>
    </row>
    <row r="847" ht="14.25" spans="1:4">
      <c r="A847" s="196" t="s">
        <v>1103</v>
      </c>
      <c r="B847" s="195">
        <v>21301</v>
      </c>
      <c r="C847" s="192" t="s">
        <v>1306</v>
      </c>
      <c r="D847" s="193">
        <f>SUM(D848:D872)</f>
        <v>5780.55</v>
      </c>
    </row>
    <row r="848" ht="14.25" spans="1:4">
      <c r="A848" s="197" t="s">
        <v>1105</v>
      </c>
      <c r="B848" s="195">
        <v>2130101</v>
      </c>
      <c r="C848" s="198" t="s">
        <v>1106</v>
      </c>
      <c r="D848" s="199">
        <v>3999.55</v>
      </c>
    </row>
    <row r="849" ht="14.25" spans="1:4">
      <c r="A849" s="197" t="s">
        <v>1105</v>
      </c>
      <c r="B849" s="195">
        <v>2130102</v>
      </c>
      <c r="C849" s="198" t="s">
        <v>1107</v>
      </c>
      <c r="D849" s="199">
        <v>1364.72</v>
      </c>
    </row>
    <row r="850" ht="14.25" spans="1:4">
      <c r="A850" s="197" t="s">
        <v>1105</v>
      </c>
      <c r="B850" s="195">
        <v>2130103</v>
      </c>
      <c r="C850" s="195" t="s">
        <v>84</v>
      </c>
      <c r="D850" s="202"/>
    </row>
    <row r="851" ht="14.25" spans="1:4">
      <c r="A851" s="197" t="s">
        <v>1105</v>
      </c>
      <c r="B851" s="195">
        <v>2130104</v>
      </c>
      <c r="C851" s="195" t="s">
        <v>91</v>
      </c>
      <c r="D851" s="202"/>
    </row>
    <row r="852" ht="14.25" spans="1:4">
      <c r="A852" s="197" t="s">
        <v>1105</v>
      </c>
      <c r="B852" s="195">
        <v>2130105</v>
      </c>
      <c r="C852" s="195" t="s">
        <v>715</v>
      </c>
      <c r="D852" s="202"/>
    </row>
    <row r="853" ht="14.25" spans="1:4">
      <c r="A853" s="197" t="s">
        <v>1105</v>
      </c>
      <c r="B853" s="195">
        <v>2130106</v>
      </c>
      <c r="C853" s="195" t="s">
        <v>716</v>
      </c>
      <c r="D853" s="202"/>
    </row>
    <row r="854" ht="14.25" spans="1:4">
      <c r="A854" s="197" t="s">
        <v>1105</v>
      </c>
      <c r="B854" s="195">
        <v>2130108</v>
      </c>
      <c r="C854" s="195" t="s">
        <v>717</v>
      </c>
      <c r="D854" s="202"/>
    </row>
    <row r="855" ht="14.25" spans="1:4">
      <c r="A855" s="197" t="s">
        <v>1105</v>
      </c>
      <c r="B855" s="195">
        <v>2130109</v>
      </c>
      <c r="C855" s="195" t="s">
        <v>718</v>
      </c>
      <c r="D855" s="202"/>
    </row>
    <row r="856" ht="14.25" spans="1:4">
      <c r="A856" s="197" t="s">
        <v>1105</v>
      </c>
      <c r="B856" s="195">
        <v>2130110</v>
      </c>
      <c r="C856" s="195" t="s">
        <v>719</v>
      </c>
      <c r="D856" s="202"/>
    </row>
    <row r="857" ht="14.25" spans="1:4">
      <c r="A857" s="197" t="s">
        <v>1105</v>
      </c>
      <c r="B857" s="195">
        <v>2130111</v>
      </c>
      <c r="C857" s="195" t="s">
        <v>720</v>
      </c>
      <c r="D857" s="202"/>
    </row>
    <row r="858" ht="14.25" spans="1:4">
      <c r="A858" s="197" t="s">
        <v>1105</v>
      </c>
      <c r="B858" s="195">
        <v>2130112</v>
      </c>
      <c r="C858" s="195" t="s">
        <v>721</v>
      </c>
      <c r="D858" s="202"/>
    </row>
    <row r="859" ht="14.25" spans="1:4">
      <c r="A859" s="197" t="s">
        <v>1105</v>
      </c>
      <c r="B859" s="195">
        <v>2130114</v>
      </c>
      <c r="C859" s="195" t="s">
        <v>722</v>
      </c>
      <c r="D859" s="202"/>
    </row>
    <row r="860" ht="14.25" spans="1:4">
      <c r="A860" s="197" t="s">
        <v>1105</v>
      </c>
      <c r="B860" s="195">
        <v>2130119</v>
      </c>
      <c r="C860" s="195" t="s">
        <v>723</v>
      </c>
      <c r="D860" s="202"/>
    </row>
    <row r="861" ht="14.25" spans="1:4">
      <c r="A861" s="197" t="s">
        <v>1105</v>
      </c>
      <c r="B861" s="195">
        <v>2130120</v>
      </c>
      <c r="C861" s="195" t="s">
        <v>724</v>
      </c>
      <c r="D861" s="202"/>
    </row>
    <row r="862" ht="14.25" spans="1:4">
      <c r="A862" s="197" t="s">
        <v>1105</v>
      </c>
      <c r="B862" s="195">
        <v>2130121</v>
      </c>
      <c r="C862" s="195" t="s">
        <v>725</v>
      </c>
      <c r="D862" s="202"/>
    </row>
    <row r="863" ht="14.25" spans="1:4">
      <c r="A863" s="197" t="s">
        <v>1105</v>
      </c>
      <c r="B863" s="195">
        <v>2130122</v>
      </c>
      <c r="C863" s="195" t="s">
        <v>726</v>
      </c>
      <c r="D863" s="202"/>
    </row>
    <row r="864" ht="14.25" spans="1:4">
      <c r="A864" s="197" t="s">
        <v>1105</v>
      </c>
      <c r="B864" s="195">
        <v>2130124</v>
      </c>
      <c r="C864" s="195" t="s">
        <v>727</v>
      </c>
      <c r="D864" s="202"/>
    </row>
    <row r="865" ht="14.25" spans="1:4">
      <c r="A865" s="197" t="s">
        <v>1105</v>
      </c>
      <c r="B865" s="195">
        <v>2130125</v>
      </c>
      <c r="C865" s="195" t="s">
        <v>728</v>
      </c>
      <c r="D865" s="202"/>
    </row>
    <row r="866" ht="14.25" spans="1:4">
      <c r="A866" s="197" t="s">
        <v>1105</v>
      </c>
      <c r="B866" s="195">
        <v>2130126</v>
      </c>
      <c r="C866" s="195" t="s">
        <v>729</v>
      </c>
      <c r="D866" s="202"/>
    </row>
    <row r="867" ht="14.25" spans="1:4">
      <c r="A867" s="197" t="s">
        <v>1105</v>
      </c>
      <c r="B867" s="195">
        <v>2130135</v>
      </c>
      <c r="C867" s="195" t="s">
        <v>1307</v>
      </c>
      <c r="D867" s="202"/>
    </row>
    <row r="868" ht="14.25" spans="1:4">
      <c r="A868" s="197" t="s">
        <v>1105</v>
      </c>
      <c r="B868" s="195">
        <v>2130142</v>
      </c>
      <c r="C868" s="195" t="s">
        <v>1308</v>
      </c>
      <c r="D868" s="202"/>
    </row>
    <row r="869" ht="14.25" spans="1:4">
      <c r="A869" s="197" t="s">
        <v>1105</v>
      </c>
      <c r="B869" s="195">
        <v>2130148</v>
      </c>
      <c r="C869" s="195" t="s">
        <v>732</v>
      </c>
      <c r="D869" s="202"/>
    </row>
    <row r="870" ht="14.25" spans="1:4">
      <c r="A870" s="197" t="s">
        <v>1105</v>
      </c>
      <c r="B870" s="195">
        <v>2130152</v>
      </c>
      <c r="C870" s="195" t="s">
        <v>733</v>
      </c>
      <c r="D870" s="202"/>
    </row>
    <row r="871" ht="14.25" spans="1:4">
      <c r="A871" s="197" t="s">
        <v>1105</v>
      </c>
      <c r="B871" s="195">
        <v>2130153</v>
      </c>
      <c r="C871" s="195" t="s">
        <v>1309</v>
      </c>
      <c r="D871" s="202"/>
    </row>
    <row r="872" ht="14.25" spans="1:4">
      <c r="A872" s="197" t="s">
        <v>1105</v>
      </c>
      <c r="B872" s="195">
        <v>2130199</v>
      </c>
      <c r="C872" s="198" t="s">
        <v>1310</v>
      </c>
      <c r="D872" s="199">
        <v>416.28</v>
      </c>
    </row>
    <row r="873" ht="14.25" spans="1:4">
      <c r="A873" s="196" t="s">
        <v>1103</v>
      </c>
      <c r="B873" s="195">
        <v>21302</v>
      </c>
      <c r="C873" s="192" t="s">
        <v>1311</v>
      </c>
      <c r="D873" s="193">
        <f>SUM(D874:D894)</f>
        <v>3365.49</v>
      </c>
    </row>
    <row r="874" ht="14.25" spans="1:4">
      <c r="A874" s="197" t="s">
        <v>1105</v>
      </c>
      <c r="B874" s="195">
        <v>2130201</v>
      </c>
      <c r="C874" s="198" t="s">
        <v>1106</v>
      </c>
      <c r="D874" s="199">
        <v>3065.99</v>
      </c>
    </row>
    <row r="875" ht="14.25" spans="1:4">
      <c r="A875" s="197" t="s">
        <v>1105</v>
      </c>
      <c r="B875" s="195">
        <v>2130202</v>
      </c>
      <c r="C875" s="198" t="s">
        <v>1107</v>
      </c>
      <c r="D875" s="199">
        <v>299.5</v>
      </c>
    </row>
    <row r="876" ht="14.25" spans="1:4">
      <c r="A876" s="197" t="s">
        <v>1105</v>
      </c>
      <c r="B876" s="195">
        <v>2130203</v>
      </c>
      <c r="C876" s="195" t="s">
        <v>84</v>
      </c>
      <c r="D876" s="202"/>
    </row>
    <row r="877" ht="14.25" spans="1:4">
      <c r="A877" s="197" t="s">
        <v>1105</v>
      </c>
      <c r="B877" s="195">
        <v>2130204</v>
      </c>
      <c r="C877" s="195" t="s">
        <v>737</v>
      </c>
      <c r="D877" s="202"/>
    </row>
    <row r="878" ht="14.25" spans="1:4">
      <c r="A878" s="197" t="s">
        <v>1105</v>
      </c>
      <c r="B878" s="195">
        <v>2130205</v>
      </c>
      <c r="C878" s="195" t="s">
        <v>738</v>
      </c>
      <c r="D878" s="202"/>
    </row>
    <row r="879" ht="14.25" spans="1:4">
      <c r="A879" s="197" t="s">
        <v>1105</v>
      </c>
      <c r="B879" s="195">
        <v>2130206</v>
      </c>
      <c r="C879" s="195" t="s">
        <v>739</v>
      </c>
      <c r="D879" s="202"/>
    </row>
    <row r="880" ht="14.25" spans="1:4">
      <c r="A880" s="197" t="s">
        <v>1105</v>
      </c>
      <c r="B880" s="195">
        <v>2130207</v>
      </c>
      <c r="C880" s="195" t="s">
        <v>740</v>
      </c>
      <c r="D880" s="202"/>
    </row>
    <row r="881" ht="14.25" spans="1:4">
      <c r="A881" s="197" t="s">
        <v>1105</v>
      </c>
      <c r="B881" s="195">
        <v>2130209</v>
      </c>
      <c r="C881" s="195" t="s">
        <v>741</v>
      </c>
      <c r="D881" s="202"/>
    </row>
    <row r="882" ht="14.25" spans="1:4">
      <c r="A882" s="197" t="s">
        <v>1105</v>
      </c>
      <c r="B882" s="195">
        <v>2130211</v>
      </c>
      <c r="C882" s="195" t="s">
        <v>742</v>
      </c>
      <c r="D882" s="202"/>
    </row>
    <row r="883" ht="14.25" spans="1:4">
      <c r="A883" s="197" t="s">
        <v>1105</v>
      </c>
      <c r="B883" s="195">
        <v>2130212</v>
      </c>
      <c r="C883" s="195" t="s">
        <v>743</v>
      </c>
      <c r="D883" s="202"/>
    </row>
    <row r="884" ht="14.25" spans="1:4">
      <c r="A884" s="197" t="s">
        <v>1105</v>
      </c>
      <c r="B884" s="195">
        <v>2130213</v>
      </c>
      <c r="C884" s="195" t="s">
        <v>744</v>
      </c>
      <c r="D884" s="202"/>
    </row>
    <row r="885" ht="14.25" spans="1:4">
      <c r="A885" s="197" t="s">
        <v>1105</v>
      </c>
      <c r="B885" s="195">
        <v>2130217</v>
      </c>
      <c r="C885" s="195" t="s">
        <v>745</v>
      </c>
      <c r="D885" s="202"/>
    </row>
    <row r="886" ht="14.25" spans="1:4">
      <c r="A886" s="197" t="s">
        <v>1105</v>
      </c>
      <c r="B886" s="195">
        <v>2130220</v>
      </c>
      <c r="C886" s="195" t="s">
        <v>746</v>
      </c>
      <c r="D886" s="202"/>
    </row>
    <row r="887" ht="14.25" spans="1:4">
      <c r="A887" s="197" t="s">
        <v>1105</v>
      </c>
      <c r="B887" s="195">
        <v>2130221</v>
      </c>
      <c r="C887" s="195" t="s">
        <v>747</v>
      </c>
      <c r="D887" s="202"/>
    </row>
    <row r="888" ht="14.25" spans="1:4">
      <c r="A888" s="197" t="s">
        <v>1105</v>
      </c>
      <c r="B888" s="195">
        <v>2130223</v>
      </c>
      <c r="C888" s="195" t="s">
        <v>748</v>
      </c>
      <c r="D888" s="202"/>
    </row>
    <row r="889" ht="14.25" spans="1:4">
      <c r="A889" s="197" t="s">
        <v>1105</v>
      </c>
      <c r="B889" s="195">
        <v>2130226</v>
      </c>
      <c r="C889" s="195" t="s">
        <v>749</v>
      </c>
      <c r="D889" s="202"/>
    </row>
    <row r="890" ht="14.25" spans="1:4">
      <c r="A890" s="197" t="s">
        <v>1105</v>
      </c>
      <c r="B890" s="195">
        <v>2130227</v>
      </c>
      <c r="C890" s="195" t="s">
        <v>750</v>
      </c>
      <c r="D890" s="202"/>
    </row>
    <row r="891" ht="14.25" spans="1:4">
      <c r="A891" s="197" t="s">
        <v>1105</v>
      </c>
      <c r="B891" s="195">
        <v>2130234</v>
      </c>
      <c r="C891" s="195" t="s">
        <v>751</v>
      </c>
      <c r="D891" s="202"/>
    </row>
    <row r="892" ht="14.25" spans="1:4">
      <c r="A892" s="197" t="s">
        <v>1105</v>
      </c>
      <c r="B892" s="195">
        <v>2130236</v>
      </c>
      <c r="C892" s="195" t="s">
        <v>752</v>
      </c>
      <c r="D892" s="202"/>
    </row>
    <row r="893" ht="14.25" spans="1:4">
      <c r="A893" s="197" t="s">
        <v>1105</v>
      </c>
      <c r="B893" s="195">
        <v>2130237</v>
      </c>
      <c r="C893" s="195" t="s">
        <v>721</v>
      </c>
      <c r="D893" s="202"/>
    </row>
    <row r="894" ht="14.25" spans="1:4">
      <c r="A894" s="197" t="s">
        <v>1105</v>
      </c>
      <c r="B894" s="195">
        <v>2130299</v>
      </c>
      <c r="C894" s="195" t="s">
        <v>754</v>
      </c>
      <c r="D894" s="202"/>
    </row>
    <row r="895" ht="14.25" spans="1:4">
      <c r="A895" s="196" t="s">
        <v>1103</v>
      </c>
      <c r="B895" s="195">
        <v>21303</v>
      </c>
      <c r="C895" s="192" t="s">
        <v>1312</v>
      </c>
      <c r="D895" s="193">
        <f>SUM(D896:D922)</f>
        <v>5214.04</v>
      </c>
    </row>
    <row r="896" ht="14.25" spans="1:4">
      <c r="A896" s="197" t="s">
        <v>1105</v>
      </c>
      <c r="B896" s="195">
        <v>2130301</v>
      </c>
      <c r="C896" s="198" t="s">
        <v>1106</v>
      </c>
      <c r="D896" s="199">
        <v>4082.02</v>
      </c>
    </row>
    <row r="897" ht="14.25" spans="1:4">
      <c r="A897" s="197" t="s">
        <v>1105</v>
      </c>
      <c r="B897" s="195">
        <v>2130302</v>
      </c>
      <c r="C897" s="198" t="s">
        <v>1107</v>
      </c>
      <c r="D897" s="199">
        <v>1132.02</v>
      </c>
    </row>
    <row r="898" ht="14.25" spans="1:4">
      <c r="A898" s="197" t="s">
        <v>1105</v>
      </c>
      <c r="B898" s="195">
        <v>2130303</v>
      </c>
      <c r="C898" s="195" t="s">
        <v>84</v>
      </c>
      <c r="D898" s="202"/>
    </row>
    <row r="899" ht="14.25" spans="1:4">
      <c r="A899" s="197" t="s">
        <v>1105</v>
      </c>
      <c r="B899" s="195">
        <v>2130304</v>
      </c>
      <c r="C899" s="195" t="s">
        <v>756</v>
      </c>
      <c r="D899" s="202"/>
    </row>
    <row r="900" ht="14.25" spans="1:4">
      <c r="A900" s="197" t="s">
        <v>1105</v>
      </c>
      <c r="B900" s="195">
        <v>2130305</v>
      </c>
      <c r="C900" s="195" t="s">
        <v>757</v>
      </c>
      <c r="D900" s="202"/>
    </row>
    <row r="901" ht="14.25" spans="1:4">
      <c r="A901" s="197" t="s">
        <v>1105</v>
      </c>
      <c r="B901" s="195">
        <v>2130306</v>
      </c>
      <c r="C901" s="195" t="s">
        <v>758</v>
      </c>
      <c r="D901" s="202"/>
    </row>
    <row r="902" ht="14.25" spans="1:4">
      <c r="A902" s="197" t="s">
        <v>1105</v>
      </c>
      <c r="B902" s="195">
        <v>2130307</v>
      </c>
      <c r="C902" s="195" t="s">
        <v>759</v>
      </c>
      <c r="D902" s="202"/>
    </row>
    <row r="903" ht="14.25" spans="1:4">
      <c r="A903" s="197" t="s">
        <v>1105</v>
      </c>
      <c r="B903" s="195">
        <v>2130308</v>
      </c>
      <c r="C903" s="195" t="s">
        <v>760</v>
      </c>
      <c r="D903" s="202"/>
    </row>
    <row r="904" ht="14.25" spans="1:4">
      <c r="A904" s="197" t="s">
        <v>1105</v>
      </c>
      <c r="B904" s="195">
        <v>2130309</v>
      </c>
      <c r="C904" s="195" t="s">
        <v>761</v>
      </c>
      <c r="D904" s="202"/>
    </row>
    <row r="905" ht="14.25" spans="1:4">
      <c r="A905" s="197" t="s">
        <v>1105</v>
      </c>
      <c r="B905" s="195">
        <v>2130310</v>
      </c>
      <c r="C905" s="195" t="s">
        <v>762</v>
      </c>
      <c r="D905" s="202"/>
    </row>
    <row r="906" ht="14.25" spans="1:4">
      <c r="A906" s="197" t="s">
        <v>1105</v>
      </c>
      <c r="B906" s="195">
        <v>2130311</v>
      </c>
      <c r="C906" s="195" t="s">
        <v>763</v>
      </c>
      <c r="D906" s="202"/>
    </row>
    <row r="907" ht="14.25" spans="1:4">
      <c r="A907" s="197" t="s">
        <v>1105</v>
      </c>
      <c r="B907" s="195">
        <v>2130312</v>
      </c>
      <c r="C907" s="195" t="s">
        <v>764</v>
      </c>
      <c r="D907" s="202"/>
    </row>
    <row r="908" ht="14.25" spans="1:4">
      <c r="A908" s="197" t="s">
        <v>1105</v>
      </c>
      <c r="B908" s="195">
        <v>2130313</v>
      </c>
      <c r="C908" s="195" t="s">
        <v>765</v>
      </c>
      <c r="D908" s="202"/>
    </row>
    <row r="909" ht="14.25" spans="1:4">
      <c r="A909" s="197" t="s">
        <v>1105</v>
      </c>
      <c r="B909" s="195">
        <v>2130314</v>
      </c>
      <c r="C909" s="195" t="s">
        <v>766</v>
      </c>
      <c r="D909" s="202"/>
    </row>
    <row r="910" ht="14.25" spans="1:4">
      <c r="A910" s="197" t="s">
        <v>1105</v>
      </c>
      <c r="B910" s="195">
        <v>2130315</v>
      </c>
      <c r="C910" s="195" t="s">
        <v>767</v>
      </c>
      <c r="D910" s="202"/>
    </row>
    <row r="911" ht="14.25" spans="1:4">
      <c r="A911" s="197" t="s">
        <v>1105</v>
      </c>
      <c r="B911" s="195">
        <v>2130316</v>
      </c>
      <c r="C911" s="195" t="s">
        <v>768</v>
      </c>
      <c r="D911" s="202"/>
    </row>
    <row r="912" ht="14.25" spans="1:4">
      <c r="A912" s="197" t="s">
        <v>1105</v>
      </c>
      <c r="B912" s="195">
        <v>2130317</v>
      </c>
      <c r="C912" s="195" t="s">
        <v>769</v>
      </c>
      <c r="D912" s="202"/>
    </row>
    <row r="913" ht="14.25" spans="1:4">
      <c r="A913" s="197" t="s">
        <v>1105</v>
      </c>
      <c r="B913" s="195">
        <v>2130318</v>
      </c>
      <c r="C913" s="195" t="s">
        <v>770</v>
      </c>
      <c r="D913" s="202"/>
    </row>
    <row r="914" ht="14.25" spans="1:4">
      <c r="A914" s="197" t="s">
        <v>1105</v>
      </c>
      <c r="B914" s="195">
        <v>2130319</v>
      </c>
      <c r="C914" s="195" t="s">
        <v>771</v>
      </c>
      <c r="D914" s="202"/>
    </row>
    <row r="915" ht="14.25" spans="1:4">
      <c r="A915" s="197" t="s">
        <v>1105</v>
      </c>
      <c r="B915" s="195">
        <v>2130321</v>
      </c>
      <c r="C915" s="195" t="s">
        <v>772</v>
      </c>
      <c r="D915" s="202"/>
    </row>
    <row r="916" ht="14.25" spans="1:4">
      <c r="A916" s="197" t="s">
        <v>1105</v>
      </c>
      <c r="B916" s="195">
        <v>2130322</v>
      </c>
      <c r="C916" s="195" t="s">
        <v>773</v>
      </c>
      <c r="D916" s="202"/>
    </row>
    <row r="917" ht="14.25" spans="1:4">
      <c r="A917" s="197" t="s">
        <v>1105</v>
      </c>
      <c r="B917" s="195">
        <v>2130333</v>
      </c>
      <c r="C917" s="195" t="s">
        <v>748</v>
      </c>
      <c r="D917" s="202"/>
    </row>
    <row r="918" ht="14.25" spans="1:4">
      <c r="A918" s="197" t="s">
        <v>1105</v>
      </c>
      <c r="B918" s="195">
        <v>2130334</v>
      </c>
      <c r="C918" s="195" t="s">
        <v>774</v>
      </c>
      <c r="D918" s="202"/>
    </row>
    <row r="919" ht="14.25" spans="1:4">
      <c r="A919" s="197" t="s">
        <v>1105</v>
      </c>
      <c r="B919" s="195">
        <v>2130335</v>
      </c>
      <c r="C919" s="195" t="s">
        <v>1313</v>
      </c>
      <c r="D919" s="202"/>
    </row>
    <row r="920" ht="14.25" spans="1:4">
      <c r="A920" s="197" t="s">
        <v>1105</v>
      </c>
      <c r="B920" s="195">
        <v>2130336</v>
      </c>
      <c r="C920" s="195" t="s">
        <v>776</v>
      </c>
      <c r="D920" s="202"/>
    </row>
    <row r="921" ht="14.25" spans="1:4">
      <c r="A921" s="197" t="s">
        <v>1105</v>
      </c>
      <c r="B921" s="195">
        <v>2130337</v>
      </c>
      <c r="C921" s="195" t="s">
        <v>777</v>
      </c>
      <c r="D921" s="202"/>
    </row>
    <row r="922" ht="14.25" spans="1:4">
      <c r="A922" s="197" t="s">
        <v>1105</v>
      </c>
      <c r="B922" s="195">
        <v>2130399</v>
      </c>
      <c r="C922" s="195" t="s">
        <v>778</v>
      </c>
      <c r="D922" s="202"/>
    </row>
    <row r="923" ht="14.25" spans="1:4">
      <c r="A923" s="196" t="s">
        <v>1103</v>
      </c>
      <c r="B923" s="195">
        <v>21305</v>
      </c>
      <c r="C923" s="192" t="s">
        <v>1314</v>
      </c>
      <c r="D923" s="193">
        <f>SUM(D924:D933)</f>
        <v>2197.84</v>
      </c>
    </row>
    <row r="924" ht="14.25" spans="1:4">
      <c r="A924" s="197" t="s">
        <v>1105</v>
      </c>
      <c r="B924" s="195">
        <v>2130501</v>
      </c>
      <c r="C924" s="198" t="s">
        <v>1106</v>
      </c>
      <c r="D924" s="199">
        <v>255.74</v>
      </c>
    </row>
    <row r="925" ht="14.25" spans="1:4">
      <c r="A925" s="197" t="s">
        <v>1105</v>
      </c>
      <c r="B925" s="195">
        <v>2130502</v>
      </c>
      <c r="C925" s="198" t="s">
        <v>1107</v>
      </c>
      <c r="D925" s="199">
        <v>1942.1</v>
      </c>
    </row>
    <row r="926" ht="14.25" spans="1:4">
      <c r="A926" s="197" t="s">
        <v>1105</v>
      </c>
      <c r="B926" s="195">
        <v>2130503</v>
      </c>
      <c r="C926" s="195" t="s">
        <v>84</v>
      </c>
      <c r="D926" s="202"/>
    </row>
    <row r="927" ht="14.25" spans="1:4">
      <c r="A927" s="197" t="s">
        <v>1105</v>
      </c>
      <c r="B927" s="195">
        <v>2130504</v>
      </c>
      <c r="C927" s="195" t="s">
        <v>780</v>
      </c>
      <c r="D927" s="202"/>
    </row>
    <row r="928" ht="14.25" spans="1:4">
      <c r="A928" s="197" t="s">
        <v>1105</v>
      </c>
      <c r="B928" s="195">
        <v>2130505</v>
      </c>
      <c r="C928" s="195" t="s">
        <v>781</v>
      </c>
      <c r="D928" s="202"/>
    </row>
    <row r="929" ht="14.25" spans="1:4">
      <c r="A929" s="197" t="s">
        <v>1105</v>
      </c>
      <c r="B929" s="195">
        <v>2130506</v>
      </c>
      <c r="C929" s="195" t="s">
        <v>782</v>
      </c>
      <c r="D929" s="202"/>
    </row>
    <row r="930" ht="14.25" spans="1:4">
      <c r="A930" s="197" t="s">
        <v>1105</v>
      </c>
      <c r="B930" s="195">
        <v>2130507</v>
      </c>
      <c r="C930" s="195" t="s">
        <v>783</v>
      </c>
      <c r="D930" s="202"/>
    </row>
    <row r="931" ht="14.25" spans="1:4">
      <c r="A931" s="197" t="s">
        <v>1105</v>
      </c>
      <c r="B931" s="195">
        <v>2130508</v>
      </c>
      <c r="C931" s="195" t="s">
        <v>784</v>
      </c>
      <c r="D931" s="202"/>
    </row>
    <row r="932" ht="14.25" spans="1:4">
      <c r="A932" s="197" t="s">
        <v>1105</v>
      </c>
      <c r="B932" s="195">
        <v>2130550</v>
      </c>
      <c r="C932" s="195" t="s">
        <v>91</v>
      </c>
      <c r="D932" s="202"/>
    </row>
    <row r="933" ht="14.25" spans="1:4">
      <c r="A933" s="197" t="s">
        <v>1105</v>
      </c>
      <c r="B933" s="195">
        <v>2130599</v>
      </c>
      <c r="C933" s="195" t="s">
        <v>1315</v>
      </c>
      <c r="D933" s="202"/>
    </row>
    <row r="934" ht="14.25" spans="1:4">
      <c r="A934" s="196" t="s">
        <v>1103</v>
      </c>
      <c r="B934" s="195">
        <v>21307</v>
      </c>
      <c r="C934" s="192" t="s">
        <v>1316</v>
      </c>
      <c r="D934" s="193">
        <f>SUM(D935:D940)</f>
        <v>12931.2</v>
      </c>
    </row>
    <row r="935" ht="14.25" spans="1:4">
      <c r="A935" s="197" t="s">
        <v>1105</v>
      </c>
      <c r="B935" s="195">
        <v>2130701</v>
      </c>
      <c r="C935" s="195" t="s">
        <v>787</v>
      </c>
      <c r="D935" s="202"/>
    </row>
    <row r="936" ht="14.25" spans="1:4">
      <c r="A936" s="197" t="s">
        <v>1105</v>
      </c>
      <c r="B936" s="195">
        <v>2130704</v>
      </c>
      <c r="C936" s="195" t="s">
        <v>788</v>
      </c>
      <c r="D936" s="202"/>
    </row>
    <row r="937" ht="14.25" spans="1:4">
      <c r="A937" s="197" t="s">
        <v>1105</v>
      </c>
      <c r="B937" s="195">
        <v>2130705</v>
      </c>
      <c r="C937" s="198" t="s">
        <v>1317</v>
      </c>
      <c r="D937" s="199">
        <v>10055</v>
      </c>
    </row>
    <row r="938" ht="14.25" spans="1:4">
      <c r="A938" s="197" t="s">
        <v>1105</v>
      </c>
      <c r="B938" s="195">
        <v>2130706</v>
      </c>
      <c r="C938" s="195" t="s">
        <v>790</v>
      </c>
      <c r="D938" s="202"/>
    </row>
    <row r="939" ht="14.25" spans="1:4">
      <c r="A939" s="197" t="s">
        <v>1105</v>
      </c>
      <c r="B939" s="195">
        <v>2130707</v>
      </c>
      <c r="C939" s="195" t="s">
        <v>791</v>
      </c>
      <c r="D939" s="202"/>
    </row>
    <row r="940" ht="14.25" spans="1:4">
      <c r="A940" s="197" t="s">
        <v>1105</v>
      </c>
      <c r="B940" s="195">
        <v>2130799</v>
      </c>
      <c r="C940" s="198" t="s">
        <v>1318</v>
      </c>
      <c r="D940" s="199">
        <v>2876.2</v>
      </c>
    </row>
    <row r="941" ht="14.25" spans="1:4">
      <c r="A941" s="196" t="s">
        <v>1103</v>
      </c>
      <c r="B941" s="195">
        <v>21308</v>
      </c>
      <c r="C941" s="205" t="s">
        <v>793</v>
      </c>
      <c r="D941" s="193">
        <f>SUM(D942:D946)</f>
        <v>0</v>
      </c>
    </row>
    <row r="942" ht="14.25" spans="1:4">
      <c r="A942" s="197" t="s">
        <v>1105</v>
      </c>
      <c r="B942" s="195">
        <v>2130801</v>
      </c>
      <c r="C942" s="195" t="s">
        <v>794</v>
      </c>
      <c r="D942" s="202"/>
    </row>
    <row r="943" ht="14.25" spans="1:4">
      <c r="A943" s="197" t="s">
        <v>1105</v>
      </c>
      <c r="B943" s="195">
        <v>2130803</v>
      </c>
      <c r="C943" s="195" t="s">
        <v>795</v>
      </c>
      <c r="D943" s="202"/>
    </row>
    <row r="944" ht="14.25" spans="1:4">
      <c r="A944" s="197" t="s">
        <v>1105</v>
      </c>
      <c r="B944" s="195">
        <v>2130804</v>
      </c>
      <c r="C944" s="195" t="s">
        <v>796</v>
      </c>
      <c r="D944" s="202"/>
    </row>
    <row r="945" ht="14.25" spans="1:4">
      <c r="A945" s="197" t="s">
        <v>1105</v>
      </c>
      <c r="B945" s="195">
        <v>2130805</v>
      </c>
      <c r="C945" s="195" t="s">
        <v>797</v>
      </c>
      <c r="D945" s="202"/>
    </row>
    <row r="946" ht="14.25" spans="1:4">
      <c r="A946" s="197" t="s">
        <v>1105</v>
      </c>
      <c r="B946" s="195">
        <v>2130899</v>
      </c>
      <c r="C946" s="195" t="s">
        <v>798</v>
      </c>
      <c r="D946" s="202"/>
    </row>
    <row r="947" ht="14.25" spans="1:4">
      <c r="A947" s="196" t="s">
        <v>1103</v>
      </c>
      <c r="B947" s="195">
        <v>21309</v>
      </c>
      <c r="C947" s="205" t="s">
        <v>799</v>
      </c>
      <c r="D947" s="193">
        <f>SUM(D948:D949)</f>
        <v>0</v>
      </c>
    </row>
    <row r="948" ht="14.25" spans="1:4">
      <c r="A948" s="197" t="s">
        <v>1105</v>
      </c>
      <c r="B948" s="195">
        <v>2130901</v>
      </c>
      <c r="C948" s="195" t="s">
        <v>800</v>
      </c>
      <c r="D948" s="202"/>
    </row>
    <row r="949" ht="14.25" spans="1:4">
      <c r="A949" s="197" t="s">
        <v>1105</v>
      </c>
      <c r="B949" s="195">
        <v>2130999</v>
      </c>
      <c r="C949" s="195" t="s">
        <v>801</v>
      </c>
      <c r="D949" s="202"/>
    </row>
    <row r="950" ht="14.25" spans="1:4">
      <c r="A950" s="196" t="s">
        <v>1103</v>
      </c>
      <c r="B950" s="195">
        <v>21399</v>
      </c>
      <c r="C950" s="192" t="s">
        <v>1319</v>
      </c>
      <c r="D950" s="193">
        <f>SUM(D951:D952)</f>
        <v>33469.18</v>
      </c>
    </row>
    <row r="951" ht="14.25" spans="1:4">
      <c r="A951" s="197" t="s">
        <v>1105</v>
      </c>
      <c r="B951" s="195">
        <v>2139901</v>
      </c>
      <c r="C951" s="195" t="s">
        <v>803</v>
      </c>
      <c r="D951" s="202"/>
    </row>
    <row r="952" ht="14.25" spans="1:4">
      <c r="A952" s="197" t="s">
        <v>1105</v>
      </c>
      <c r="B952" s="195">
        <v>2139999</v>
      </c>
      <c r="C952" s="198" t="s">
        <v>1320</v>
      </c>
      <c r="D952" s="199">
        <f>33469.18</f>
        <v>33469.18</v>
      </c>
    </row>
    <row r="953" ht="14.25" spans="1:4">
      <c r="A953" s="194" t="s">
        <v>1101</v>
      </c>
      <c r="B953" s="195">
        <v>214</v>
      </c>
      <c r="C953" s="192" t="s">
        <v>1321</v>
      </c>
      <c r="D953" s="193">
        <f>D954+D976+D986+D996+D1003+D1008</f>
        <v>7307.06</v>
      </c>
    </row>
    <row r="954" ht="14.25" spans="1:4">
      <c r="A954" s="196" t="s">
        <v>1103</v>
      </c>
      <c r="B954" s="195">
        <v>21401</v>
      </c>
      <c r="C954" s="192" t="s">
        <v>1322</v>
      </c>
      <c r="D954" s="193">
        <f>SUM(D955:D975)</f>
        <v>6967.06</v>
      </c>
    </row>
    <row r="955" ht="14.25" spans="1:4">
      <c r="A955" s="197" t="s">
        <v>1105</v>
      </c>
      <c r="B955" s="195">
        <v>2140101</v>
      </c>
      <c r="C955" s="198" t="s">
        <v>1106</v>
      </c>
      <c r="D955" s="199">
        <v>4801.72</v>
      </c>
    </row>
    <row r="956" ht="14.25" spans="1:4">
      <c r="A956" s="197" t="s">
        <v>1105</v>
      </c>
      <c r="B956" s="195">
        <v>2140102</v>
      </c>
      <c r="C956" s="195" t="s">
        <v>83</v>
      </c>
      <c r="D956" s="202"/>
    </row>
    <row r="957" ht="14.25" spans="1:4">
      <c r="A957" s="197" t="s">
        <v>1105</v>
      </c>
      <c r="B957" s="195">
        <v>2140103</v>
      </c>
      <c r="C957" s="195" t="s">
        <v>84</v>
      </c>
      <c r="D957" s="202"/>
    </row>
    <row r="958" ht="14.25" spans="1:4">
      <c r="A958" s="197" t="s">
        <v>1105</v>
      </c>
      <c r="B958" s="195">
        <v>2140104</v>
      </c>
      <c r="C958" s="198" t="s">
        <v>1323</v>
      </c>
      <c r="D958" s="199">
        <v>994</v>
      </c>
    </row>
    <row r="959" ht="14.25" spans="1:4">
      <c r="A959" s="197" t="s">
        <v>1105</v>
      </c>
      <c r="B959" s="195">
        <v>2140106</v>
      </c>
      <c r="C959" s="198" t="s">
        <v>1324</v>
      </c>
      <c r="D959" s="199">
        <v>1171.34</v>
      </c>
    </row>
    <row r="960" ht="14.25" spans="1:4">
      <c r="A960" s="197" t="s">
        <v>1105</v>
      </c>
      <c r="B960" s="195">
        <v>2140109</v>
      </c>
      <c r="C960" s="195" t="s">
        <v>809</v>
      </c>
      <c r="D960" s="202"/>
    </row>
    <row r="961" ht="14.25" spans="1:4">
      <c r="A961" s="197" t="s">
        <v>1105</v>
      </c>
      <c r="B961" s="195">
        <v>2140110</v>
      </c>
      <c r="C961" s="195" t="s">
        <v>810</v>
      </c>
      <c r="D961" s="202"/>
    </row>
    <row r="962" ht="14.25" spans="1:4">
      <c r="A962" s="197" t="s">
        <v>1105</v>
      </c>
      <c r="B962" s="195">
        <v>2140111</v>
      </c>
      <c r="C962" s="195" t="s">
        <v>1325</v>
      </c>
      <c r="D962" s="202"/>
    </row>
    <row r="963" ht="14.25" spans="1:4">
      <c r="A963" s="197" t="s">
        <v>1105</v>
      </c>
      <c r="B963" s="195">
        <v>2140112</v>
      </c>
      <c r="C963" s="195" t="s">
        <v>811</v>
      </c>
      <c r="D963" s="202"/>
    </row>
    <row r="964" ht="14.25" spans="1:4">
      <c r="A964" s="197" t="s">
        <v>1105</v>
      </c>
      <c r="B964" s="195">
        <v>2140114</v>
      </c>
      <c r="C964" s="195" t="s">
        <v>812</v>
      </c>
      <c r="D964" s="202"/>
    </row>
    <row r="965" ht="14.25" spans="1:4">
      <c r="A965" s="197" t="s">
        <v>1105</v>
      </c>
      <c r="B965" s="195">
        <v>2140122</v>
      </c>
      <c r="C965" s="195" t="s">
        <v>1326</v>
      </c>
      <c r="D965" s="202"/>
    </row>
    <row r="966" ht="14.25" spans="1:4">
      <c r="A966" s="197" t="s">
        <v>1105</v>
      </c>
      <c r="B966" s="195">
        <v>2140123</v>
      </c>
      <c r="C966" s="195" t="s">
        <v>814</v>
      </c>
      <c r="D966" s="202"/>
    </row>
    <row r="967" ht="14.25" spans="1:4">
      <c r="A967" s="197" t="s">
        <v>1105</v>
      </c>
      <c r="B967" s="195">
        <v>2140127</v>
      </c>
      <c r="C967" s="195" t="s">
        <v>815</v>
      </c>
      <c r="D967" s="202"/>
    </row>
    <row r="968" ht="14.25" spans="1:4">
      <c r="A968" s="197" t="s">
        <v>1105</v>
      </c>
      <c r="B968" s="195">
        <v>2140128</v>
      </c>
      <c r="C968" s="195" t="s">
        <v>816</v>
      </c>
      <c r="D968" s="202"/>
    </row>
    <row r="969" ht="14.25" spans="1:4">
      <c r="A969" s="197" t="s">
        <v>1105</v>
      </c>
      <c r="B969" s="195">
        <v>2140129</v>
      </c>
      <c r="C969" s="195" t="s">
        <v>817</v>
      </c>
      <c r="D969" s="202"/>
    </row>
    <row r="970" ht="14.25" spans="1:4">
      <c r="A970" s="197" t="s">
        <v>1105</v>
      </c>
      <c r="B970" s="195">
        <v>2140130</v>
      </c>
      <c r="C970" s="195" t="s">
        <v>818</v>
      </c>
      <c r="D970" s="202"/>
    </row>
    <row r="971" ht="14.25" spans="1:4">
      <c r="A971" s="197" t="s">
        <v>1105</v>
      </c>
      <c r="B971" s="195">
        <v>2140131</v>
      </c>
      <c r="C971" s="195" t="s">
        <v>819</v>
      </c>
      <c r="D971" s="202"/>
    </row>
    <row r="972" ht="14.25" spans="1:4">
      <c r="A972" s="197" t="s">
        <v>1105</v>
      </c>
      <c r="B972" s="195">
        <v>2140133</v>
      </c>
      <c r="C972" s="195" t="s">
        <v>820</v>
      </c>
      <c r="D972" s="202"/>
    </row>
    <row r="973" ht="14.25" spans="1:4">
      <c r="A973" s="197" t="s">
        <v>1105</v>
      </c>
      <c r="B973" s="195">
        <v>2140136</v>
      </c>
      <c r="C973" s="195" t="s">
        <v>821</v>
      </c>
      <c r="D973" s="202"/>
    </row>
    <row r="974" ht="14.25" spans="1:4">
      <c r="A974" s="197" t="s">
        <v>1105</v>
      </c>
      <c r="B974" s="195">
        <v>2140138</v>
      </c>
      <c r="C974" s="195" t="s">
        <v>822</v>
      </c>
      <c r="D974" s="202"/>
    </row>
    <row r="975" ht="14.25" spans="1:4">
      <c r="A975" s="197" t="s">
        <v>1105</v>
      </c>
      <c r="B975" s="195">
        <v>2140199</v>
      </c>
      <c r="C975" s="195" t="s">
        <v>823</v>
      </c>
      <c r="D975" s="202"/>
    </row>
    <row r="976" ht="14.25" spans="1:4">
      <c r="A976" s="196" t="s">
        <v>1103</v>
      </c>
      <c r="B976" s="195">
        <v>21402</v>
      </c>
      <c r="C976" s="205" t="s">
        <v>824</v>
      </c>
      <c r="D976" s="193">
        <f>SUM(D977:D985)</f>
        <v>0</v>
      </c>
    </row>
    <row r="977" ht="14.25" spans="1:4">
      <c r="A977" s="197" t="s">
        <v>1105</v>
      </c>
      <c r="B977" s="195">
        <v>2140201</v>
      </c>
      <c r="C977" s="195" t="s">
        <v>82</v>
      </c>
      <c r="D977" s="202"/>
    </row>
    <row r="978" ht="14.25" spans="1:4">
      <c r="A978" s="197" t="s">
        <v>1105</v>
      </c>
      <c r="B978" s="195">
        <v>2140202</v>
      </c>
      <c r="C978" s="195" t="s">
        <v>83</v>
      </c>
      <c r="D978" s="202"/>
    </row>
    <row r="979" ht="14.25" spans="1:4">
      <c r="A979" s="197" t="s">
        <v>1105</v>
      </c>
      <c r="B979" s="195">
        <v>2140203</v>
      </c>
      <c r="C979" s="195" t="s">
        <v>84</v>
      </c>
      <c r="D979" s="202"/>
    </row>
    <row r="980" ht="14.25" spans="1:4">
      <c r="A980" s="197" t="s">
        <v>1105</v>
      </c>
      <c r="B980" s="195">
        <v>2140204</v>
      </c>
      <c r="C980" s="195" t="s">
        <v>825</v>
      </c>
      <c r="D980" s="202"/>
    </row>
    <row r="981" ht="14.25" spans="1:4">
      <c r="A981" s="197" t="s">
        <v>1105</v>
      </c>
      <c r="B981" s="195">
        <v>2140205</v>
      </c>
      <c r="C981" s="195" t="s">
        <v>826</v>
      </c>
      <c r="D981" s="202"/>
    </row>
    <row r="982" ht="14.25" spans="1:4">
      <c r="A982" s="197" t="s">
        <v>1105</v>
      </c>
      <c r="B982" s="195">
        <v>2140206</v>
      </c>
      <c r="C982" s="195" t="s">
        <v>827</v>
      </c>
      <c r="D982" s="202"/>
    </row>
    <row r="983" ht="14.25" spans="1:4">
      <c r="A983" s="197" t="s">
        <v>1105</v>
      </c>
      <c r="B983" s="195">
        <v>2140207</v>
      </c>
      <c r="C983" s="195" t="s">
        <v>828</v>
      </c>
      <c r="D983" s="202"/>
    </row>
    <row r="984" ht="14.25" spans="1:4">
      <c r="A984" s="197" t="s">
        <v>1105</v>
      </c>
      <c r="B984" s="195">
        <v>2140208</v>
      </c>
      <c r="C984" s="195" t="s">
        <v>829</v>
      </c>
      <c r="D984" s="202"/>
    </row>
    <row r="985" ht="14.25" spans="1:4">
      <c r="A985" s="197" t="s">
        <v>1105</v>
      </c>
      <c r="B985" s="195">
        <v>2140299</v>
      </c>
      <c r="C985" s="195" t="s">
        <v>830</v>
      </c>
      <c r="D985" s="202"/>
    </row>
    <row r="986" ht="14.25" spans="1:4">
      <c r="A986" s="196" t="s">
        <v>1103</v>
      </c>
      <c r="B986" s="195">
        <v>21403</v>
      </c>
      <c r="C986" s="205" t="s">
        <v>831</v>
      </c>
      <c r="D986" s="193">
        <f>SUM(D987:D995)</f>
        <v>0</v>
      </c>
    </row>
    <row r="987" ht="14.25" spans="1:4">
      <c r="A987" s="197" t="s">
        <v>1105</v>
      </c>
      <c r="B987" s="195">
        <v>2140301</v>
      </c>
      <c r="C987" s="195" t="s">
        <v>82</v>
      </c>
      <c r="D987" s="202"/>
    </row>
    <row r="988" ht="14.25" spans="1:4">
      <c r="A988" s="197" t="s">
        <v>1105</v>
      </c>
      <c r="B988" s="195">
        <v>2140302</v>
      </c>
      <c r="C988" s="195" t="s">
        <v>83</v>
      </c>
      <c r="D988" s="202"/>
    </row>
    <row r="989" ht="14.25" spans="1:4">
      <c r="A989" s="197" t="s">
        <v>1105</v>
      </c>
      <c r="B989" s="195">
        <v>2140303</v>
      </c>
      <c r="C989" s="195" t="s">
        <v>84</v>
      </c>
      <c r="D989" s="202"/>
    </row>
    <row r="990" ht="14.25" spans="1:4">
      <c r="A990" s="197" t="s">
        <v>1105</v>
      </c>
      <c r="B990" s="195">
        <v>2140304</v>
      </c>
      <c r="C990" s="195" t="s">
        <v>832</v>
      </c>
      <c r="D990" s="202"/>
    </row>
    <row r="991" ht="14.25" spans="1:4">
      <c r="A991" s="197" t="s">
        <v>1105</v>
      </c>
      <c r="B991" s="195">
        <v>2140305</v>
      </c>
      <c r="C991" s="195" t="s">
        <v>833</v>
      </c>
      <c r="D991" s="202"/>
    </row>
    <row r="992" ht="14.25" spans="1:4">
      <c r="A992" s="197" t="s">
        <v>1105</v>
      </c>
      <c r="B992" s="195">
        <v>2140306</v>
      </c>
      <c r="C992" s="195" t="s">
        <v>834</v>
      </c>
      <c r="D992" s="202"/>
    </row>
    <row r="993" ht="14.25" spans="1:4">
      <c r="A993" s="197" t="s">
        <v>1105</v>
      </c>
      <c r="B993" s="195">
        <v>2140307</v>
      </c>
      <c r="C993" s="195" t="s">
        <v>835</v>
      </c>
      <c r="D993" s="202"/>
    </row>
    <row r="994" ht="14.25" spans="1:4">
      <c r="A994" s="197" t="s">
        <v>1105</v>
      </c>
      <c r="B994" s="195">
        <v>2140308</v>
      </c>
      <c r="C994" s="195" t="s">
        <v>836</v>
      </c>
      <c r="D994" s="202"/>
    </row>
    <row r="995" ht="14.25" spans="1:4">
      <c r="A995" s="197" t="s">
        <v>1105</v>
      </c>
      <c r="B995" s="195">
        <v>2140399</v>
      </c>
      <c r="C995" s="195" t="s">
        <v>837</v>
      </c>
      <c r="D995" s="202"/>
    </row>
    <row r="996" ht="14.25" spans="1:4">
      <c r="A996" s="196" t="s">
        <v>1103</v>
      </c>
      <c r="B996" s="195">
        <v>21405</v>
      </c>
      <c r="C996" s="205" t="s">
        <v>838</v>
      </c>
      <c r="D996" s="193">
        <f>SUM(D997:D1002)</f>
        <v>0</v>
      </c>
    </row>
    <row r="997" ht="14.25" spans="1:4">
      <c r="A997" s="197" t="s">
        <v>1105</v>
      </c>
      <c r="B997" s="195">
        <v>2140501</v>
      </c>
      <c r="C997" s="195" t="s">
        <v>82</v>
      </c>
      <c r="D997" s="202"/>
    </row>
    <row r="998" ht="14.25" spans="1:4">
      <c r="A998" s="197" t="s">
        <v>1105</v>
      </c>
      <c r="B998" s="195">
        <v>2140502</v>
      </c>
      <c r="C998" s="195" t="s">
        <v>83</v>
      </c>
      <c r="D998" s="202"/>
    </row>
    <row r="999" ht="14.25" spans="1:4">
      <c r="A999" s="197" t="s">
        <v>1105</v>
      </c>
      <c r="B999" s="195">
        <v>2140503</v>
      </c>
      <c r="C999" s="195" t="s">
        <v>84</v>
      </c>
      <c r="D999" s="202"/>
    </row>
    <row r="1000" ht="14.25" spans="1:4">
      <c r="A1000" s="197" t="s">
        <v>1105</v>
      </c>
      <c r="B1000" s="195">
        <v>2140504</v>
      </c>
      <c r="C1000" s="195" t="s">
        <v>829</v>
      </c>
      <c r="D1000" s="202"/>
    </row>
    <row r="1001" ht="14.25" spans="1:4">
      <c r="A1001" s="197" t="s">
        <v>1105</v>
      </c>
      <c r="B1001" s="195">
        <v>2140505</v>
      </c>
      <c r="C1001" s="195" t="s">
        <v>839</v>
      </c>
      <c r="D1001" s="202"/>
    </row>
    <row r="1002" ht="14.25" spans="1:4">
      <c r="A1002" s="197" t="s">
        <v>1105</v>
      </c>
      <c r="B1002" s="195">
        <v>2140599</v>
      </c>
      <c r="C1002" s="195" t="s">
        <v>840</v>
      </c>
      <c r="D1002" s="202"/>
    </row>
    <row r="1003" ht="14.25" spans="1:4">
      <c r="A1003" s="196" t="s">
        <v>1103</v>
      </c>
      <c r="B1003" s="195">
        <v>21406</v>
      </c>
      <c r="C1003" s="205" t="s">
        <v>1327</v>
      </c>
      <c r="D1003" s="193">
        <f>SUM(D1004:D1007)</f>
        <v>0</v>
      </c>
    </row>
    <row r="1004" ht="14.25" spans="1:4">
      <c r="A1004" s="197" t="s">
        <v>1105</v>
      </c>
      <c r="B1004" s="195">
        <v>2140601</v>
      </c>
      <c r="C1004" s="195" t="s">
        <v>1328</v>
      </c>
      <c r="D1004" s="202"/>
    </row>
    <row r="1005" ht="14.25" spans="1:4">
      <c r="A1005" s="197" t="s">
        <v>1105</v>
      </c>
      <c r="B1005" s="195">
        <v>2140602</v>
      </c>
      <c r="C1005" s="195" t="s">
        <v>1329</v>
      </c>
      <c r="D1005" s="202"/>
    </row>
    <row r="1006" ht="14.25" spans="1:4">
      <c r="A1006" s="197" t="s">
        <v>1105</v>
      </c>
      <c r="B1006" s="195">
        <v>2140603</v>
      </c>
      <c r="C1006" s="195" t="s">
        <v>1330</v>
      </c>
      <c r="D1006" s="202"/>
    </row>
    <row r="1007" ht="14.25" spans="1:4">
      <c r="A1007" s="197" t="s">
        <v>1105</v>
      </c>
      <c r="B1007" s="195">
        <v>2140699</v>
      </c>
      <c r="C1007" s="195" t="s">
        <v>1331</v>
      </c>
      <c r="D1007" s="202"/>
    </row>
    <row r="1008" ht="14.25" spans="1:4">
      <c r="A1008" s="196" t="s">
        <v>1103</v>
      </c>
      <c r="B1008" s="195">
        <v>21499</v>
      </c>
      <c r="C1008" s="192" t="s">
        <v>1332</v>
      </c>
      <c r="D1008" s="193">
        <f>SUM(D1009:D1010)</f>
        <v>340</v>
      </c>
    </row>
    <row r="1009" ht="14.25" spans="1:4">
      <c r="A1009" s="197" t="s">
        <v>1105</v>
      </c>
      <c r="B1009" s="195">
        <v>2149901</v>
      </c>
      <c r="C1009" s="195" t="s">
        <v>842</v>
      </c>
      <c r="D1009" s="202"/>
    </row>
    <row r="1010" ht="14.25" spans="1:4">
      <c r="A1010" s="197" t="s">
        <v>1105</v>
      </c>
      <c r="B1010" s="195">
        <v>2149999</v>
      </c>
      <c r="C1010" s="198" t="s">
        <v>1333</v>
      </c>
      <c r="D1010" s="199">
        <v>340</v>
      </c>
    </row>
    <row r="1011" ht="14.25" spans="1:4">
      <c r="A1011" s="194" t="s">
        <v>1101</v>
      </c>
      <c r="B1011" s="195">
        <v>215</v>
      </c>
      <c r="C1011" s="192" t="s">
        <v>1334</v>
      </c>
      <c r="D1011" s="193">
        <f>D1012+D1022+D1038+D1043+D1054+D1061+D1069</f>
        <v>3234.13</v>
      </c>
    </row>
    <row r="1012" ht="14.25" spans="1:4">
      <c r="A1012" s="196" t="s">
        <v>1103</v>
      </c>
      <c r="B1012" s="195">
        <v>21501</v>
      </c>
      <c r="C1012" s="205" t="s">
        <v>845</v>
      </c>
      <c r="D1012" s="193">
        <f>SUM(D1013:D1021)</f>
        <v>0</v>
      </c>
    </row>
    <row r="1013" ht="14.25" spans="1:4">
      <c r="A1013" s="197" t="s">
        <v>1105</v>
      </c>
      <c r="B1013" s="195">
        <v>2150101</v>
      </c>
      <c r="C1013" s="195" t="s">
        <v>82</v>
      </c>
      <c r="D1013" s="202"/>
    </row>
    <row r="1014" ht="14.25" spans="1:4">
      <c r="A1014" s="197" t="s">
        <v>1105</v>
      </c>
      <c r="B1014" s="195">
        <v>2150102</v>
      </c>
      <c r="C1014" s="195" t="s">
        <v>83</v>
      </c>
      <c r="D1014" s="202"/>
    </row>
    <row r="1015" ht="14.25" spans="1:4">
      <c r="A1015" s="197" t="s">
        <v>1105</v>
      </c>
      <c r="B1015" s="195">
        <v>2150103</v>
      </c>
      <c r="C1015" s="195" t="s">
        <v>84</v>
      </c>
      <c r="D1015" s="202"/>
    </row>
    <row r="1016" ht="14.25" spans="1:4">
      <c r="A1016" s="197" t="s">
        <v>1105</v>
      </c>
      <c r="B1016" s="195">
        <v>2150104</v>
      </c>
      <c r="C1016" s="195" t="s">
        <v>846</v>
      </c>
      <c r="D1016" s="202"/>
    </row>
    <row r="1017" ht="14.25" spans="1:4">
      <c r="A1017" s="197" t="s">
        <v>1105</v>
      </c>
      <c r="B1017" s="195">
        <v>2150105</v>
      </c>
      <c r="C1017" s="195" t="s">
        <v>847</v>
      </c>
      <c r="D1017" s="202"/>
    </row>
    <row r="1018" ht="14.25" spans="1:4">
      <c r="A1018" s="197" t="s">
        <v>1105</v>
      </c>
      <c r="B1018" s="195">
        <v>2150106</v>
      </c>
      <c r="C1018" s="195" t="s">
        <v>848</v>
      </c>
      <c r="D1018" s="202"/>
    </row>
    <row r="1019" ht="14.25" spans="1:4">
      <c r="A1019" s="197" t="s">
        <v>1105</v>
      </c>
      <c r="B1019" s="195">
        <v>2150107</v>
      </c>
      <c r="C1019" s="195" t="s">
        <v>849</v>
      </c>
      <c r="D1019" s="202"/>
    </row>
    <row r="1020" ht="14.25" spans="1:4">
      <c r="A1020" s="197" t="s">
        <v>1105</v>
      </c>
      <c r="B1020" s="195">
        <v>2150108</v>
      </c>
      <c r="C1020" s="195" t="s">
        <v>850</v>
      </c>
      <c r="D1020" s="202"/>
    </row>
    <row r="1021" ht="14.25" spans="1:4">
      <c r="A1021" s="197" t="s">
        <v>1105</v>
      </c>
      <c r="B1021" s="195">
        <v>2150199</v>
      </c>
      <c r="C1021" s="195" t="s">
        <v>851</v>
      </c>
      <c r="D1021" s="202"/>
    </row>
    <row r="1022" ht="14.25" spans="1:4">
      <c r="A1022" s="196" t="s">
        <v>1103</v>
      </c>
      <c r="B1022" s="195">
        <v>21502</v>
      </c>
      <c r="C1022" s="192" t="s">
        <v>1335</v>
      </c>
      <c r="D1022" s="193">
        <f>SUM(D1023:D1037)</f>
        <v>234.13</v>
      </c>
    </row>
    <row r="1023" ht="14.25" spans="1:4">
      <c r="A1023" s="197" t="s">
        <v>1105</v>
      </c>
      <c r="B1023" s="195">
        <v>2150201</v>
      </c>
      <c r="C1023" s="198" t="s">
        <v>1106</v>
      </c>
      <c r="D1023" s="199">
        <v>229.13</v>
      </c>
    </row>
    <row r="1024" ht="14.25" spans="1:4">
      <c r="A1024" s="197" t="s">
        <v>1105</v>
      </c>
      <c r="B1024" s="195">
        <v>2150202</v>
      </c>
      <c r="C1024" s="198" t="s">
        <v>1107</v>
      </c>
      <c r="D1024" s="199">
        <v>5</v>
      </c>
    </row>
    <row r="1025" ht="14.25" spans="1:4">
      <c r="A1025" s="197" t="s">
        <v>1105</v>
      </c>
      <c r="B1025" s="195">
        <v>2150203</v>
      </c>
      <c r="C1025" s="195" t="s">
        <v>84</v>
      </c>
      <c r="D1025" s="202"/>
    </row>
    <row r="1026" ht="14.25" spans="1:4">
      <c r="A1026" s="197" t="s">
        <v>1105</v>
      </c>
      <c r="B1026" s="195">
        <v>2150204</v>
      </c>
      <c r="C1026" s="195" t="s">
        <v>853</v>
      </c>
      <c r="D1026" s="202"/>
    </row>
    <row r="1027" ht="14.25" spans="1:4">
      <c r="A1027" s="197" t="s">
        <v>1105</v>
      </c>
      <c r="B1027" s="195">
        <v>2150205</v>
      </c>
      <c r="C1027" s="195" t="s">
        <v>854</v>
      </c>
      <c r="D1027" s="202"/>
    </row>
    <row r="1028" ht="14.25" spans="1:4">
      <c r="A1028" s="197" t="s">
        <v>1105</v>
      </c>
      <c r="B1028" s="195">
        <v>2150206</v>
      </c>
      <c r="C1028" s="195" t="s">
        <v>855</v>
      </c>
      <c r="D1028" s="202"/>
    </row>
    <row r="1029" ht="14.25" spans="1:4">
      <c r="A1029" s="197" t="s">
        <v>1105</v>
      </c>
      <c r="B1029" s="195">
        <v>2150207</v>
      </c>
      <c r="C1029" s="195" t="s">
        <v>856</v>
      </c>
      <c r="D1029" s="202"/>
    </row>
    <row r="1030" ht="14.25" spans="1:4">
      <c r="A1030" s="197" t="s">
        <v>1105</v>
      </c>
      <c r="B1030" s="195">
        <v>2150208</v>
      </c>
      <c r="C1030" s="195" t="s">
        <v>857</v>
      </c>
      <c r="D1030" s="202"/>
    </row>
    <row r="1031" ht="14.25" spans="1:4">
      <c r="A1031" s="197" t="s">
        <v>1105</v>
      </c>
      <c r="B1031" s="195">
        <v>2150209</v>
      </c>
      <c r="C1031" s="195" t="s">
        <v>858</v>
      </c>
      <c r="D1031" s="202"/>
    </row>
    <row r="1032" ht="14.25" spans="1:4">
      <c r="A1032" s="197" t="s">
        <v>1105</v>
      </c>
      <c r="B1032" s="195">
        <v>2150210</v>
      </c>
      <c r="C1032" s="195" t="s">
        <v>859</v>
      </c>
      <c r="D1032" s="202"/>
    </row>
    <row r="1033" ht="14.25" spans="1:4">
      <c r="A1033" s="197" t="s">
        <v>1105</v>
      </c>
      <c r="B1033" s="195">
        <v>2150212</v>
      </c>
      <c r="C1033" s="195" t="s">
        <v>860</v>
      </c>
      <c r="D1033" s="202"/>
    </row>
    <row r="1034" ht="14.25" spans="1:4">
      <c r="A1034" s="197" t="s">
        <v>1105</v>
      </c>
      <c r="B1034" s="195">
        <v>2150213</v>
      </c>
      <c r="C1034" s="195" t="s">
        <v>861</v>
      </c>
      <c r="D1034" s="202"/>
    </row>
    <row r="1035" ht="14.25" spans="1:4">
      <c r="A1035" s="197" t="s">
        <v>1105</v>
      </c>
      <c r="B1035" s="195">
        <v>2150214</v>
      </c>
      <c r="C1035" s="195" t="s">
        <v>862</v>
      </c>
      <c r="D1035" s="202"/>
    </row>
    <row r="1036" ht="14.25" spans="1:4">
      <c r="A1036" s="197" t="s">
        <v>1105</v>
      </c>
      <c r="B1036" s="195">
        <v>2150215</v>
      </c>
      <c r="C1036" s="195" t="s">
        <v>863</v>
      </c>
      <c r="D1036" s="202"/>
    </row>
    <row r="1037" ht="14.25" spans="1:4">
      <c r="A1037" s="197" t="s">
        <v>1105</v>
      </c>
      <c r="B1037" s="195">
        <v>2150299</v>
      </c>
      <c r="C1037" s="195" t="s">
        <v>864</v>
      </c>
      <c r="D1037" s="202"/>
    </row>
    <row r="1038" ht="14.25" spans="1:4">
      <c r="A1038" s="196" t="s">
        <v>1103</v>
      </c>
      <c r="B1038" s="195">
        <v>21503</v>
      </c>
      <c r="C1038" s="205" t="s">
        <v>865</v>
      </c>
      <c r="D1038" s="193">
        <f>SUM(D1039:D1042)</f>
        <v>0</v>
      </c>
    </row>
    <row r="1039" ht="14.25" spans="1:4">
      <c r="A1039" s="197" t="s">
        <v>1105</v>
      </c>
      <c r="B1039" s="195">
        <v>2150301</v>
      </c>
      <c r="C1039" s="195" t="s">
        <v>82</v>
      </c>
      <c r="D1039" s="202"/>
    </row>
    <row r="1040" ht="14.25" spans="1:4">
      <c r="A1040" s="197" t="s">
        <v>1105</v>
      </c>
      <c r="B1040" s="195">
        <v>2150302</v>
      </c>
      <c r="C1040" s="195" t="s">
        <v>83</v>
      </c>
      <c r="D1040" s="202"/>
    </row>
    <row r="1041" ht="14.25" spans="1:4">
      <c r="A1041" s="197" t="s">
        <v>1105</v>
      </c>
      <c r="B1041" s="195">
        <v>2150303</v>
      </c>
      <c r="C1041" s="195" t="s">
        <v>84</v>
      </c>
      <c r="D1041" s="202"/>
    </row>
    <row r="1042" ht="14.25" spans="1:4">
      <c r="A1042" s="197" t="s">
        <v>1105</v>
      </c>
      <c r="B1042" s="195">
        <v>2150399</v>
      </c>
      <c r="C1042" s="195" t="s">
        <v>866</v>
      </c>
      <c r="D1042" s="202"/>
    </row>
    <row r="1043" ht="14.25" spans="1:4">
      <c r="A1043" s="196" t="s">
        <v>1103</v>
      </c>
      <c r="B1043" s="195">
        <v>21505</v>
      </c>
      <c r="C1043" s="205" t="s">
        <v>867</v>
      </c>
      <c r="D1043" s="193">
        <f>SUM(D1044:D1053)</f>
        <v>0</v>
      </c>
    </row>
    <row r="1044" ht="14.25" spans="1:4">
      <c r="A1044" s="197" t="s">
        <v>1105</v>
      </c>
      <c r="B1044" s="195">
        <v>2150501</v>
      </c>
      <c r="C1044" s="195" t="s">
        <v>82</v>
      </c>
      <c r="D1044" s="202"/>
    </row>
    <row r="1045" ht="14.25" spans="1:4">
      <c r="A1045" s="197" t="s">
        <v>1105</v>
      </c>
      <c r="B1045" s="195">
        <v>2150502</v>
      </c>
      <c r="C1045" s="195" t="s">
        <v>83</v>
      </c>
      <c r="D1045" s="202"/>
    </row>
    <row r="1046" ht="14.25" spans="1:4">
      <c r="A1046" s="197" t="s">
        <v>1105</v>
      </c>
      <c r="B1046" s="195">
        <v>2150503</v>
      </c>
      <c r="C1046" s="195" t="s">
        <v>84</v>
      </c>
      <c r="D1046" s="202"/>
    </row>
    <row r="1047" ht="14.25" spans="1:4">
      <c r="A1047" s="197" t="s">
        <v>1105</v>
      </c>
      <c r="B1047" s="195">
        <v>2150505</v>
      </c>
      <c r="C1047" s="195" t="s">
        <v>868</v>
      </c>
      <c r="D1047" s="202"/>
    </row>
    <row r="1048" ht="14.25" spans="1:4">
      <c r="A1048" s="197" t="s">
        <v>1105</v>
      </c>
      <c r="B1048" s="195">
        <v>2150507</v>
      </c>
      <c r="C1048" s="195" t="s">
        <v>869</v>
      </c>
      <c r="D1048" s="202"/>
    </row>
    <row r="1049" ht="14.25" spans="1:4">
      <c r="A1049" s="197" t="s">
        <v>1105</v>
      </c>
      <c r="B1049" s="195">
        <v>2150508</v>
      </c>
      <c r="C1049" s="195" t="s">
        <v>870</v>
      </c>
      <c r="D1049" s="202"/>
    </row>
    <row r="1050" ht="14.25" spans="1:4">
      <c r="A1050" s="197" t="s">
        <v>1105</v>
      </c>
      <c r="B1050" s="195">
        <v>2150516</v>
      </c>
      <c r="C1050" s="195" t="s">
        <v>871</v>
      </c>
      <c r="D1050" s="202"/>
    </row>
    <row r="1051" ht="14.25" spans="1:4">
      <c r="A1051" s="197" t="s">
        <v>1105</v>
      </c>
      <c r="B1051" s="195">
        <v>2150517</v>
      </c>
      <c r="C1051" s="195" t="s">
        <v>872</v>
      </c>
      <c r="D1051" s="202"/>
    </row>
    <row r="1052" ht="14.25" spans="1:4">
      <c r="A1052" s="197" t="s">
        <v>1105</v>
      </c>
      <c r="B1052" s="195">
        <v>2150550</v>
      </c>
      <c r="C1052" s="195" t="s">
        <v>91</v>
      </c>
      <c r="D1052" s="202"/>
    </row>
    <row r="1053" ht="14.25" spans="1:4">
      <c r="A1053" s="197" t="s">
        <v>1105</v>
      </c>
      <c r="B1053" s="195">
        <v>2150599</v>
      </c>
      <c r="C1053" s="195" t="s">
        <v>873</v>
      </c>
      <c r="D1053" s="202"/>
    </row>
    <row r="1054" ht="14.25" spans="1:4">
      <c r="A1054" s="196" t="s">
        <v>1103</v>
      </c>
      <c r="B1054" s="195">
        <v>21507</v>
      </c>
      <c r="C1054" s="205" t="s">
        <v>874</v>
      </c>
      <c r="D1054" s="193">
        <f>SUM(D1055:D1060)</f>
        <v>0</v>
      </c>
    </row>
    <row r="1055" ht="14.25" spans="1:4">
      <c r="A1055" s="197" t="s">
        <v>1105</v>
      </c>
      <c r="B1055" s="195">
        <v>2150701</v>
      </c>
      <c r="C1055" s="195" t="s">
        <v>82</v>
      </c>
      <c r="D1055" s="202"/>
    </row>
    <row r="1056" ht="14.25" spans="1:4">
      <c r="A1056" s="197" t="s">
        <v>1105</v>
      </c>
      <c r="B1056" s="195">
        <v>2150702</v>
      </c>
      <c r="C1056" s="195" t="s">
        <v>83</v>
      </c>
      <c r="D1056" s="202"/>
    </row>
    <row r="1057" ht="14.25" spans="1:4">
      <c r="A1057" s="197" t="s">
        <v>1105</v>
      </c>
      <c r="B1057" s="195">
        <v>2150703</v>
      </c>
      <c r="C1057" s="195" t="s">
        <v>84</v>
      </c>
      <c r="D1057" s="202"/>
    </row>
    <row r="1058" ht="14.25" spans="1:4">
      <c r="A1058" s="197" t="s">
        <v>1105</v>
      </c>
      <c r="B1058" s="195">
        <v>2150704</v>
      </c>
      <c r="C1058" s="195" t="s">
        <v>875</v>
      </c>
      <c r="D1058" s="202"/>
    </row>
    <row r="1059" ht="14.25" spans="1:4">
      <c r="A1059" s="197" t="s">
        <v>1105</v>
      </c>
      <c r="B1059" s="195">
        <v>2150705</v>
      </c>
      <c r="C1059" s="195" t="s">
        <v>876</v>
      </c>
      <c r="D1059" s="202"/>
    </row>
    <row r="1060" ht="14.25" spans="1:4">
      <c r="A1060" s="197" t="s">
        <v>1105</v>
      </c>
      <c r="B1060" s="195">
        <v>2150799</v>
      </c>
      <c r="C1060" s="195" t="s">
        <v>877</v>
      </c>
      <c r="D1060" s="202"/>
    </row>
    <row r="1061" ht="14.25" spans="1:4">
      <c r="A1061" s="196" t="s">
        <v>1103</v>
      </c>
      <c r="B1061" s="195">
        <v>21508</v>
      </c>
      <c r="C1061" s="192" t="s">
        <v>1336</v>
      </c>
      <c r="D1061" s="193">
        <f>SUM(D1062:D1068)</f>
        <v>3000</v>
      </c>
    </row>
    <row r="1062" ht="14.25" spans="1:4">
      <c r="A1062" s="197" t="s">
        <v>1105</v>
      </c>
      <c r="B1062" s="195">
        <v>2150801</v>
      </c>
      <c r="C1062" s="195" t="s">
        <v>82</v>
      </c>
      <c r="D1062" s="202"/>
    </row>
    <row r="1063" ht="14.25" spans="1:4">
      <c r="A1063" s="197" t="s">
        <v>1105</v>
      </c>
      <c r="B1063" s="195">
        <v>2150802</v>
      </c>
      <c r="C1063" s="195" t="s">
        <v>83</v>
      </c>
      <c r="D1063" s="202"/>
    </row>
    <row r="1064" ht="14.25" spans="1:4">
      <c r="A1064" s="197" t="s">
        <v>1105</v>
      </c>
      <c r="B1064" s="195">
        <v>2150803</v>
      </c>
      <c r="C1064" s="195" t="s">
        <v>84</v>
      </c>
      <c r="D1064" s="202"/>
    </row>
    <row r="1065" ht="14.25" spans="1:4">
      <c r="A1065" s="197" t="s">
        <v>1105</v>
      </c>
      <c r="B1065" s="195">
        <v>2150804</v>
      </c>
      <c r="C1065" s="195" t="s">
        <v>879</v>
      </c>
      <c r="D1065" s="202"/>
    </row>
    <row r="1066" ht="14.25" spans="1:4">
      <c r="A1066" s="197" t="s">
        <v>1105</v>
      </c>
      <c r="B1066" s="195">
        <v>2150805</v>
      </c>
      <c r="C1066" s="198" t="s">
        <v>1337</v>
      </c>
      <c r="D1066" s="199">
        <v>3000</v>
      </c>
    </row>
    <row r="1067" ht="14.25" spans="1:4">
      <c r="A1067" s="197" t="s">
        <v>1105</v>
      </c>
      <c r="B1067" s="195">
        <v>2150806</v>
      </c>
      <c r="C1067" s="195" t="s">
        <v>881</v>
      </c>
      <c r="D1067" s="202"/>
    </row>
    <row r="1068" ht="14.25" spans="1:4">
      <c r="A1068" s="197" t="s">
        <v>1105</v>
      </c>
      <c r="B1068" s="195">
        <v>2150899</v>
      </c>
      <c r="C1068" s="195" t="s">
        <v>882</v>
      </c>
      <c r="D1068" s="202"/>
    </row>
    <row r="1069" ht="14.25" spans="1:4">
      <c r="A1069" s="196" t="s">
        <v>1103</v>
      </c>
      <c r="B1069" s="195">
        <v>21599</v>
      </c>
      <c r="C1069" s="205" t="s">
        <v>883</v>
      </c>
      <c r="D1069" s="193">
        <f>SUM(D1070:D1074)</f>
        <v>0</v>
      </c>
    </row>
    <row r="1070" ht="14.25" spans="1:4">
      <c r="A1070" s="197" t="s">
        <v>1105</v>
      </c>
      <c r="B1070" s="195">
        <v>2159901</v>
      </c>
      <c r="C1070" s="195" t="s">
        <v>884</v>
      </c>
      <c r="D1070" s="202"/>
    </row>
    <row r="1071" ht="14.25" spans="1:4">
      <c r="A1071" s="197" t="s">
        <v>1105</v>
      </c>
      <c r="B1071" s="195">
        <v>2159904</v>
      </c>
      <c r="C1071" s="195" t="s">
        <v>885</v>
      </c>
      <c r="D1071" s="202"/>
    </row>
    <row r="1072" ht="14.25" spans="1:4">
      <c r="A1072" s="197" t="s">
        <v>1105</v>
      </c>
      <c r="B1072" s="195">
        <v>2159905</v>
      </c>
      <c r="C1072" s="195" t="s">
        <v>886</v>
      </c>
      <c r="D1072" s="202"/>
    </row>
    <row r="1073" ht="14.25" spans="1:4">
      <c r="A1073" s="197" t="s">
        <v>1105</v>
      </c>
      <c r="B1073" s="195">
        <v>2159906</v>
      </c>
      <c r="C1073" s="195" t="s">
        <v>887</v>
      </c>
      <c r="D1073" s="202"/>
    </row>
    <row r="1074" ht="14.25" spans="1:4">
      <c r="A1074" s="197" t="s">
        <v>1105</v>
      </c>
      <c r="B1074" s="195">
        <v>2159999</v>
      </c>
      <c r="C1074" s="195" t="s">
        <v>888</v>
      </c>
      <c r="D1074" s="202"/>
    </row>
    <row r="1075" ht="14.25" spans="1:4">
      <c r="A1075" s="194" t="s">
        <v>1101</v>
      </c>
      <c r="B1075" s="195">
        <v>216</v>
      </c>
      <c r="C1075" s="192" t="s">
        <v>1338</v>
      </c>
      <c r="D1075" s="193">
        <f>D1076+D1086+D1092</f>
        <v>536.51</v>
      </c>
    </row>
    <row r="1076" ht="14.25" spans="1:4">
      <c r="A1076" s="196" t="s">
        <v>1103</v>
      </c>
      <c r="B1076" s="195">
        <v>21602</v>
      </c>
      <c r="C1076" s="192" t="s">
        <v>1339</v>
      </c>
      <c r="D1076" s="193">
        <f>SUM(D1077:D1085)</f>
        <v>436.51</v>
      </c>
    </row>
    <row r="1077" ht="14.25" spans="1:4">
      <c r="A1077" s="197" t="s">
        <v>1105</v>
      </c>
      <c r="B1077" s="195">
        <v>2160201</v>
      </c>
      <c r="C1077" s="198" t="s">
        <v>1106</v>
      </c>
      <c r="D1077" s="199">
        <v>424.51</v>
      </c>
    </row>
    <row r="1078" ht="14.25" spans="1:4">
      <c r="A1078" s="197" t="s">
        <v>1105</v>
      </c>
      <c r="B1078" s="195">
        <v>2160202</v>
      </c>
      <c r="C1078" s="198" t="s">
        <v>1107</v>
      </c>
      <c r="D1078" s="199">
        <v>12</v>
      </c>
    </row>
    <row r="1079" ht="14.25" spans="1:4">
      <c r="A1079" s="197" t="s">
        <v>1105</v>
      </c>
      <c r="B1079" s="195">
        <v>2160203</v>
      </c>
      <c r="C1079" s="195" t="s">
        <v>84</v>
      </c>
      <c r="D1079" s="202"/>
    </row>
    <row r="1080" ht="14.25" spans="1:4">
      <c r="A1080" s="197" t="s">
        <v>1105</v>
      </c>
      <c r="B1080" s="195">
        <v>2160216</v>
      </c>
      <c r="C1080" s="195" t="s">
        <v>891</v>
      </c>
      <c r="D1080" s="202"/>
    </row>
    <row r="1081" ht="14.25" spans="1:4">
      <c r="A1081" s="197" t="s">
        <v>1105</v>
      </c>
      <c r="B1081" s="195">
        <v>2160217</v>
      </c>
      <c r="C1081" s="195" t="s">
        <v>892</v>
      </c>
      <c r="D1081" s="202"/>
    </row>
    <row r="1082" ht="14.25" spans="1:4">
      <c r="A1082" s="197" t="s">
        <v>1105</v>
      </c>
      <c r="B1082" s="195">
        <v>2160218</v>
      </c>
      <c r="C1082" s="195" t="s">
        <v>893</v>
      </c>
      <c r="D1082" s="202"/>
    </row>
    <row r="1083" ht="14.25" spans="1:4">
      <c r="A1083" s="197" t="s">
        <v>1105</v>
      </c>
      <c r="B1083" s="195">
        <v>2160219</v>
      </c>
      <c r="C1083" s="195" t="s">
        <v>894</v>
      </c>
      <c r="D1083" s="202"/>
    </row>
    <row r="1084" ht="14.25" spans="1:4">
      <c r="A1084" s="197" t="s">
        <v>1105</v>
      </c>
      <c r="B1084" s="195">
        <v>2160250</v>
      </c>
      <c r="C1084" s="195" t="s">
        <v>91</v>
      </c>
      <c r="D1084" s="202"/>
    </row>
    <row r="1085" ht="14.25" spans="1:4">
      <c r="A1085" s="197" t="s">
        <v>1105</v>
      </c>
      <c r="B1085" s="195">
        <v>2160299</v>
      </c>
      <c r="C1085" s="195" t="s">
        <v>895</v>
      </c>
      <c r="D1085" s="202"/>
    </row>
    <row r="1086" ht="14.25" spans="1:4">
      <c r="A1086" s="196" t="s">
        <v>1103</v>
      </c>
      <c r="B1086" s="195">
        <v>21606</v>
      </c>
      <c r="C1086" s="205" t="s">
        <v>896</v>
      </c>
      <c r="D1086" s="193">
        <f>SUM(D1087:D1091)</f>
        <v>0</v>
      </c>
    </row>
    <row r="1087" ht="14.25" spans="1:4">
      <c r="A1087" s="197" t="s">
        <v>1105</v>
      </c>
      <c r="B1087" s="195">
        <v>2160601</v>
      </c>
      <c r="C1087" s="195" t="s">
        <v>82</v>
      </c>
      <c r="D1087" s="202"/>
    </row>
    <row r="1088" ht="14.25" spans="1:4">
      <c r="A1088" s="197" t="s">
        <v>1105</v>
      </c>
      <c r="B1088" s="195">
        <v>2160602</v>
      </c>
      <c r="C1088" s="195" t="s">
        <v>83</v>
      </c>
      <c r="D1088" s="202"/>
    </row>
    <row r="1089" ht="14.25" spans="1:4">
      <c r="A1089" s="197" t="s">
        <v>1105</v>
      </c>
      <c r="B1089" s="195">
        <v>2160603</v>
      </c>
      <c r="C1089" s="195" t="s">
        <v>84</v>
      </c>
      <c r="D1089" s="202"/>
    </row>
    <row r="1090" ht="14.25" spans="1:4">
      <c r="A1090" s="197" t="s">
        <v>1105</v>
      </c>
      <c r="B1090" s="195">
        <v>2160607</v>
      </c>
      <c r="C1090" s="195" t="s">
        <v>897</v>
      </c>
      <c r="D1090" s="202"/>
    </row>
    <row r="1091" ht="14.25" spans="1:4">
      <c r="A1091" s="197" t="s">
        <v>1105</v>
      </c>
      <c r="B1091" s="195">
        <v>2160699</v>
      </c>
      <c r="C1091" s="195" t="s">
        <v>898</v>
      </c>
      <c r="D1091" s="202"/>
    </row>
    <row r="1092" ht="14.25" spans="1:4">
      <c r="A1092" s="196" t="s">
        <v>1103</v>
      </c>
      <c r="B1092" s="195">
        <v>21699</v>
      </c>
      <c r="C1092" s="192" t="s">
        <v>1340</v>
      </c>
      <c r="D1092" s="193">
        <f>SUM(D1093:D1094)</f>
        <v>100</v>
      </c>
    </row>
    <row r="1093" ht="14.25" spans="1:4">
      <c r="A1093" s="197" t="s">
        <v>1105</v>
      </c>
      <c r="B1093" s="195">
        <v>2169901</v>
      </c>
      <c r="C1093" s="195" t="s">
        <v>900</v>
      </c>
      <c r="D1093" s="202"/>
    </row>
    <row r="1094" ht="14.25" spans="1:4">
      <c r="A1094" s="197" t="s">
        <v>1105</v>
      </c>
      <c r="B1094" s="195">
        <v>2169999</v>
      </c>
      <c r="C1094" s="198" t="s">
        <v>1341</v>
      </c>
      <c r="D1094" s="199">
        <v>100</v>
      </c>
    </row>
    <row r="1095" ht="14.25" spans="1:4">
      <c r="A1095" s="194" t="s">
        <v>1101</v>
      </c>
      <c r="B1095" s="195">
        <v>217</v>
      </c>
      <c r="C1095" s="192" t="s">
        <v>1342</v>
      </c>
      <c r="D1095" s="193">
        <f>D1096+D1103+D1113+D1119+D1122</f>
        <v>70</v>
      </c>
    </row>
    <row r="1096" ht="14.25" spans="1:4">
      <c r="A1096" s="196" t="s">
        <v>1103</v>
      </c>
      <c r="B1096" s="195">
        <v>21701</v>
      </c>
      <c r="C1096" s="205" t="s">
        <v>903</v>
      </c>
      <c r="D1096" s="193">
        <f>SUM(D1097:D1102)</f>
        <v>0</v>
      </c>
    </row>
    <row r="1097" ht="14.25" spans="1:4">
      <c r="A1097" s="197" t="s">
        <v>1105</v>
      </c>
      <c r="B1097" s="195">
        <v>2170101</v>
      </c>
      <c r="C1097" s="195" t="s">
        <v>82</v>
      </c>
      <c r="D1097" s="202"/>
    </row>
    <row r="1098" ht="14.25" spans="1:4">
      <c r="A1098" s="197" t="s">
        <v>1105</v>
      </c>
      <c r="B1098" s="195">
        <v>2170102</v>
      </c>
      <c r="C1098" s="195" t="s">
        <v>83</v>
      </c>
      <c r="D1098" s="202"/>
    </row>
    <row r="1099" ht="14.25" spans="1:4">
      <c r="A1099" s="197" t="s">
        <v>1105</v>
      </c>
      <c r="B1099" s="195">
        <v>2170103</v>
      </c>
      <c r="C1099" s="195" t="s">
        <v>84</v>
      </c>
      <c r="D1099" s="202"/>
    </row>
    <row r="1100" ht="14.25" spans="1:4">
      <c r="A1100" s="197" t="s">
        <v>1105</v>
      </c>
      <c r="B1100" s="195">
        <v>2170104</v>
      </c>
      <c r="C1100" s="195" t="s">
        <v>904</v>
      </c>
      <c r="D1100" s="202"/>
    </row>
    <row r="1101" ht="14.25" spans="1:4">
      <c r="A1101" s="197" t="s">
        <v>1105</v>
      </c>
      <c r="B1101" s="195">
        <v>2170150</v>
      </c>
      <c r="C1101" s="195" t="s">
        <v>91</v>
      </c>
      <c r="D1101" s="202"/>
    </row>
    <row r="1102" ht="14.25" spans="1:4">
      <c r="A1102" s="197" t="s">
        <v>1105</v>
      </c>
      <c r="B1102" s="195">
        <v>2170199</v>
      </c>
      <c r="C1102" s="195" t="s">
        <v>905</v>
      </c>
      <c r="D1102" s="202"/>
    </row>
    <row r="1103" ht="14.25" spans="1:4">
      <c r="A1103" s="196" t="s">
        <v>1103</v>
      </c>
      <c r="B1103" s="195">
        <v>21702</v>
      </c>
      <c r="C1103" s="205" t="s">
        <v>906</v>
      </c>
      <c r="D1103" s="193">
        <f>SUM(D1104:D1112)</f>
        <v>0</v>
      </c>
    </row>
    <row r="1104" ht="14.25" spans="1:4">
      <c r="A1104" s="197" t="s">
        <v>1105</v>
      </c>
      <c r="B1104" s="195">
        <v>2170201</v>
      </c>
      <c r="C1104" s="195" t="s">
        <v>907</v>
      </c>
      <c r="D1104" s="202"/>
    </row>
    <row r="1105" ht="14.25" spans="1:4">
      <c r="A1105" s="197" t="s">
        <v>1105</v>
      </c>
      <c r="B1105" s="195">
        <v>2170202</v>
      </c>
      <c r="C1105" s="195" t="s">
        <v>908</v>
      </c>
      <c r="D1105" s="202"/>
    </row>
    <row r="1106" ht="14.25" spans="1:4">
      <c r="A1106" s="197" t="s">
        <v>1105</v>
      </c>
      <c r="B1106" s="195">
        <v>2170203</v>
      </c>
      <c r="C1106" s="195" t="s">
        <v>909</v>
      </c>
      <c r="D1106" s="202"/>
    </row>
    <row r="1107" ht="14.25" spans="1:4">
      <c r="A1107" s="197" t="s">
        <v>1105</v>
      </c>
      <c r="B1107" s="195">
        <v>2170204</v>
      </c>
      <c r="C1107" s="195" t="s">
        <v>910</v>
      </c>
      <c r="D1107" s="202"/>
    </row>
    <row r="1108" ht="14.25" spans="1:4">
      <c r="A1108" s="197" t="s">
        <v>1105</v>
      </c>
      <c r="B1108" s="195">
        <v>2170205</v>
      </c>
      <c r="C1108" s="195" t="s">
        <v>911</v>
      </c>
      <c r="D1108" s="202"/>
    </row>
    <row r="1109" ht="14.25" spans="1:4">
      <c r="A1109" s="197" t="s">
        <v>1105</v>
      </c>
      <c r="B1109" s="195">
        <v>2170206</v>
      </c>
      <c r="C1109" s="195" t="s">
        <v>912</v>
      </c>
      <c r="D1109" s="202"/>
    </row>
    <row r="1110" ht="14.25" spans="1:4">
      <c r="A1110" s="197" t="s">
        <v>1105</v>
      </c>
      <c r="B1110" s="195">
        <v>2170207</v>
      </c>
      <c r="C1110" s="195" t="s">
        <v>913</v>
      </c>
      <c r="D1110" s="202"/>
    </row>
    <row r="1111" ht="14.25" spans="1:4">
      <c r="A1111" s="197" t="s">
        <v>1105</v>
      </c>
      <c r="B1111" s="195">
        <v>2170208</v>
      </c>
      <c r="C1111" s="195" t="s">
        <v>914</v>
      </c>
      <c r="D1111" s="202"/>
    </row>
    <row r="1112" ht="14.25" spans="1:4">
      <c r="A1112" s="197" t="s">
        <v>1105</v>
      </c>
      <c r="B1112" s="195">
        <v>2170299</v>
      </c>
      <c r="C1112" s="195" t="s">
        <v>915</v>
      </c>
      <c r="D1112" s="202"/>
    </row>
    <row r="1113" ht="14.25" spans="1:4">
      <c r="A1113" s="196" t="s">
        <v>1103</v>
      </c>
      <c r="B1113" s="195">
        <v>21703</v>
      </c>
      <c r="C1113" s="205" t="s">
        <v>916</v>
      </c>
      <c r="D1113" s="193">
        <f>SUM(D1114:D1118)</f>
        <v>0</v>
      </c>
    </row>
    <row r="1114" ht="14.25" spans="1:4">
      <c r="A1114" s="197" t="s">
        <v>1105</v>
      </c>
      <c r="B1114" s="195">
        <v>2170301</v>
      </c>
      <c r="C1114" s="195" t="s">
        <v>917</v>
      </c>
      <c r="D1114" s="202"/>
    </row>
    <row r="1115" ht="14.25" spans="1:4">
      <c r="A1115" s="197" t="s">
        <v>1105</v>
      </c>
      <c r="B1115" s="195">
        <v>2170302</v>
      </c>
      <c r="C1115" s="195" t="s">
        <v>918</v>
      </c>
      <c r="D1115" s="202"/>
    </row>
    <row r="1116" ht="14.25" spans="1:4">
      <c r="A1116" s="197" t="s">
        <v>1105</v>
      </c>
      <c r="B1116" s="195">
        <v>2170303</v>
      </c>
      <c r="C1116" s="195" t="s">
        <v>919</v>
      </c>
      <c r="D1116" s="202"/>
    </row>
    <row r="1117" ht="14.25" spans="1:4">
      <c r="A1117" s="197" t="s">
        <v>1105</v>
      </c>
      <c r="B1117" s="195">
        <v>2170304</v>
      </c>
      <c r="C1117" s="195" t="s">
        <v>920</v>
      </c>
      <c r="D1117" s="202"/>
    </row>
    <row r="1118" ht="14.25" spans="1:4">
      <c r="A1118" s="197" t="s">
        <v>1105</v>
      </c>
      <c r="B1118" s="195">
        <v>2170399</v>
      </c>
      <c r="C1118" s="195" t="s">
        <v>921</v>
      </c>
      <c r="D1118" s="202"/>
    </row>
    <row r="1119" ht="14.25" spans="1:4">
      <c r="A1119" s="196" t="s">
        <v>1103</v>
      </c>
      <c r="B1119" s="195">
        <v>21704</v>
      </c>
      <c r="C1119" s="205" t="s">
        <v>922</v>
      </c>
      <c r="D1119" s="193">
        <f>SUM(D1120:D1121)</f>
        <v>0</v>
      </c>
    </row>
    <row r="1120" ht="14.25" spans="1:4">
      <c r="A1120" s="197" t="s">
        <v>1105</v>
      </c>
      <c r="B1120" s="195">
        <v>2170401</v>
      </c>
      <c r="C1120" s="195" t="s">
        <v>923</v>
      </c>
      <c r="D1120" s="202"/>
    </row>
    <row r="1121" ht="14.25" spans="1:4">
      <c r="A1121" s="197" t="s">
        <v>1105</v>
      </c>
      <c r="B1121" s="195">
        <v>2170499</v>
      </c>
      <c r="C1121" s="195" t="s">
        <v>924</v>
      </c>
      <c r="D1121" s="202"/>
    </row>
    <row r="1122" ht="14.25" spans="1:4">
      <c r="A1122" s="196" t="s">
        <v>1103</v>
      </c>
      <c r="B1122" s="195">
        <v>21799</v>
      </c>
      <c r="C1122" s="192" t="s">
        <v>1343</v>
      </c>
      <c r="D1122" s="193">
        <f>SUM(D1123:D1124)</f>
        <v>70</v>
      </c>
    </row>
    <row r="1123" ht="14.25" spans="1:4">
      <c r="A1123" s="197" t="s">
        <v>1105</v>
      </c>
      <c r="B1123" s="195">
        <v>2179902</v>
      </c>
      <c r="C1123" s="195" t="s">
        <v>926</v>
      </c>
      <c r="D1123" s="202"/>
    </row>
    <row r="1124" ht="14.25" spans="1:4">
      <c r="A1124" s="197" t="s">
        <v>1105</v>
      </c>
      <c r="B1124" s="195">
        <v>2179999</v>
      </c>
      <c r="C1124" s="198" t="s">
        <v>1344</v>
      </c>
      <c r="D1124" s="199">
        <f>60+10</f>
        <v>70</v>
      </c>
    </row>
    <row r="1125" ht="14.25" spans="1:4">
      <c r="A1125" s="194" t="s">
        <v>1101</v>
      </c>
      <c r="B1125" s="195">
        <v>219</v>
      </c>
      <c r="C1125" s="205" t="s">
        <v>928</v>
      </c>
      <c r="D1125" s="193">
        <f>SUM(D1126:D1134)</f>
        <v>0</v>
      </c>
    </row>
    <row r="1126" ht="14.25" spans="1:4">
      <c r="A1126" s="196" t="s">
        <v>1103</v>
      </c>
      <c r="B1126" s="195">
        <v>21901</v>
      </c>
      <c r="C1126" s="205" t="s">
        <v>929</v>
      </c>
      <c r="D1126" s="210"/>
    </row>
    <row r="1127" ht="14.25" spans="1:4">
      <c r="A1127" s="196" t="s">
        <v>1103</v>
      </c>
      <c r="B1127" s="195">
        <v>21902</v>
      </c>
      <c r="C1127" s="205" t="s">
        <v>930</v>
      </c>
      <c r="D1127" s="210"/>
    </row>
    <row r="1128" ht="14.25" spans="1:4">
      <c r="A1128" s="196" t="s">
        <v>1103</v>
      </c>
      <c r="B1128" s="195">
        <v>21903</v>
      </c>
      <c r="C1128" s="205" t="s">
        <v>931</v>
      </c>
      <c r="D1128" s="210"/>
    </row>
    <row r="1129" ht="14.25" spans="1:4">
      <c r="A1129" s="196" t="s">
        <v>1103</v>
      </c>
      <c r="B1129" s="195">
        <v>21904</v>
      </c>
      <c r="C1129" s="205" t="s">
        <v>932</v>
      </c>
      <c r="D1129" s="210"/>
    </row>
    <row r="1130" ht="14.25" spans="1:4">
      <c r="A1130" s="196" t="s">
        <v>1103</v>
      </c>
      <c r="B1130" s="195">
        <v>21905</v>
      </c>
      <c r="C1130" s="205" t="s">
        <v>933</v>
      </c>
      <c r="D1130" s="210"/>
    </row>
    <row r="1131" ht="14.25" spans="1:4">
      <c r="A1131" s="196" t="s">
        <v>1103</v>
      </c>
      <c r="B1131" s="195">
        <v>21906</v>
      </c>
      <c r="C1131" s="205" t="s">
        <v>714</v>
      </c>
      <c r="D1131" s="210"/>
    </row>
    <row r="1132" ht="14.25" spans="1:4">
      <c r="A1132" s="196" t="s">
        <v>1103</v>
      </c>
      <c r="B1132" s="195">
        <v>21907</v>
      </c>
      <c r="C1132" s="205" t="s">
        <v>934</v>
      </c>
      <c r="D1132" s="210"/>
    </row>
    <row r="1133" ht="14.25" spans="1:4">
      <c r="A1133" s="196" t="s">
        <v>1103</v>
      </c>
      <c r="B1133" s="195">
        <v>21908</v>
      </c>
      <c r="C1133" s="205" t="s">
        <v>935</v>
      </c>
      <c r="D1133" s="210"/>
    </row>
    <row r="1134" ht="14.25" spans="1:4">
      <c r="A1134" s="196" t="s">
        <v>1103</v>
      </c>
      <c r="B1134" s="195">
        <v>21999</v>
      </c>
      <c r="C1134" s="205" t="s">
        <v>936</v>
      </c>
      <c r="D1134" s="210"/>
    </row>
    <row r="1135" ht="14.25" spans="1:4">
      <c r="A1135" s="194" t="s">
        <v>1101</v>
      </c>
      <c r="B1135" s="195">
        <v>220</v>
      </c>
      <c r="C1135" s="192" t="s">
        <v>1345</v>
      </c>
      <c r="D1135" s="193">
        <f>D1136+D1163+D1178</f>
        <v>5510.94</v>
      </c>
    </row>
    <row r="1136" ht="14.25" spans="1:4">
      <c r="A1136" s="196" t="s">
        <v>1103</v>
      </c>
      <c r="B1136" s="195">
        <v>22001</v>
      </c>
      <c r="C1136" s="192" t="s">
        <v>1346</v>
      </c>
      <c r="D1136" s="193">
        <f>SUM(D1137:D1162)</f>
        <v>5327.65</v>
      </c>
    </row>
    <row r="1137" ht="14.25" spans="1:4">
      <c r="A1137" s="197" t="s">
        <v>1105</v>
      </c>
      <c r="B1137" s="195">
        <v>2200101</v>
      </c>
      <c r="C1137" s="198" t="s">
        <v>1106</v>
      </c>
      <c r="D1137" s="199">
        <v>5087.65</v>
      </c>
    </row>
    <row r="1138" ht="14.25" spans="1:4">
      <c r="A1138" s="197" t="s">
        <v>1105</v>
      </c>
      <c r="B1138" s="195">
        <v>2200102</v>
      </c>
      <c r="C1138" s="198" t="s">
        <v>1107</v>
      </c>
      <c r="D1138" s="199">
        <v>240</v>
      </c>
    </row>
    <row r="1139" ht="14.25" spans="1:4">
      <c r="A1139" s="197" t="s">
        <v>1105</v>
      </c>
      <c r="B1139" s="195">
        <v>2200103</v>
      </c>
      <c r="C1139" s="195" t="s">
        <v>84</v>
      </c>
      <c r="D1139" s="202"/>
    </row>
    <row r="1140" ht="14.25" spans="1:4">
      <c r="A1140" s="197" t="s">
        <v>1105</v>
      </c>
      <c r="B1140" s="195">
        <v>2200104</v>
      </c>
      <c r="C1140" s="195" t="s">
        <v>939</v>
      </c>
      <c r="D1140" s="202"/>
    </row>
    <row r="1141" ht="14.25" spans="1:4">
      <c r="A1141" s="197" t="s">
        <v>1105</v>
      </c>
      <c r="B1141" s="195">
        <v>2200106</v>
      </c>
      <c r="C1141" s="195" t="s">
        <v>940</v>
      </c>
      <c r="D1141" s="202"/>
    </row>
    <row r="1142" ht="14.25" spans="1:4">
      <c r="A1142" s="197" t="s">
        <v>1105</v>
      </c>
      <c r="B1142" s="195">
        <v>2200107</v>
      </c>
      <c r="C1142" s="195" t="s">
        <v>941</v>
      </c>
      <c r="D1142" s="202"/>
    </row>
    <row r="1143" ht="14.25" spans="1:4">
      <c r="A1143" s="197" t="s">
        <v>1105</v>
      </c>
      <c r="B1143" s="195">
        <v>2200108</v>
      </c>
      <c r="C1143" s="195" t="s">
        <v>942</v>
      </c>
      <c r="D1143" s="202"/>
    </row>
    <row r="1144" ht="14.25" spans="1:4">
      <c r="A1144" s="197" t="s">
        <v>1105</v>
      </c>
      <c r="B1144" s="195">
        <v>2200109</v>
      </c>
      <c r="C1144" s="195" t="s">
        <v>943</v>
      </c>
      <c r="D1144" s="202"/>
    </row>
    <row r="1145" ht="14.25" spans="1:4">
      <c r="A1145" s="197" t="s">
        <v>1105</v>
      </c>
      <c r="B1145" s="195">
        <v>2200112</v>
      </c>
      <c r="C1145" s="195" t="s">
        <v>944</v>
      </c>
      <c r="D1145" s="202"/>
    </row>
    <row r="1146" ht="14.25" spans="1:4">
      <c r="A1146" s="197" t="s">
        <v>1105</v>
      </c>
      <c r="B1146" s="195">
        <v>2200113</v>
      </c>
      <c r="C1146" s="195" t="s">
        <v>945</v>
      </c>
      <c r="D1146" s="202"/>
    </row>
    <row r="1147" ht="14.25" spans="1:4">
      <c r="A1147" s="197" t="s">
        <v>1105</v>
      </c>
      <c r="B1147" s="195">
        <v>2200114</v>
      </c>
      <c r="C1147" s="195" t="s">
        <v>1347</v>
      </c>
      <c r="D1147" s="202"/>
    </row>
    <row r="1148" ht="14.25" spans="1:4">
      <c r="A1148" s="197" t="s">
        <v>1105</v>
      </c>
      <c r="B1148" s="195">
        <v>2200115</v>
      </c>
      <c r="C1148" s="195" t="s">
        <v>947</v>
      </c>
      <c r="D1148" s="202"/>
    </row>
    <row r="1149" ht="14.25" spans="1:4">
      <c r="A1149" s="197" t="s">
        <v>1105</v>
      </c>
      <c r="B1149" s="195">
        <v>2200116</v>
      </c>
      <c r="C1149" s="195" t="s">
        <v>948</v>
      </c>
      <c r="D1149" s="202"/>
    </row>
    <row r="1150" ht="14.25" spans="1:4">
      <c r="A1150" s="197" t="s">
        <v>1105</v>
      </c>
      <c r="B1150" s="195">
        <v>2200119</v>
      </c>
      <c r="C1150" s="195" t="s">
        <v>949</v>
      </c>
      <c r="D1150" s="202"/>
    </row>
    <row r="1151" ht="14.25" spans="1:4">
      <c r="A1151" s="197" t="s">
        <v>1105</v>
      </c>
      <c r="B1151" s="195">
        <v>2200120</v>
      </c>
      <c r="C1151" s="195" t="s">
        <v>950</v>
      </c>
      <c r="D1151" s="202"/>
    </row>
    <row r="1152" ht="14.25" spans="1:4">
      <c r="A1152" s="197" t="s">
        <v>1105</v>
      </c>
      <c r="B1152" s="195">
        <v>2200121</v>
      </c>
      <c r="C1152" s="195" t="s">
        <v>951</v>
      </c>
      <c r="D1152" s="202"/>
    </row>
    <row r="1153" ht="14.25" spans="1:4">
      <c r="A1153" s="197" t="s">
        <v>1105</v>
      </c>
      <c r="B1153" s="195">
        <v>2200122</v>
      </c>
      <c r="C1153" s="195" t="s">
        <v>952</v>
      </c>
      <c r="D1153" s="202"/>
    </row>
    <row r="1154" ht="14.25" spans="1:4">
      <c r="A1154" s="197" t="s">
        <v>1105</v>
      </c>
      <c r="B1154" s="195">
        <v>2200123</v>
      </c>
      <c r="C1154" s="195" t="s">
        <v>953</v>
      </c>
      <c r="D1154" s="202"/>
    </row>
    <row r="1155" ht="14.25" spans="1:4">
      <c r="A1155" s="197" t="s">
        <v>1105</v>
      </c>
      <c r="B1155" s="195">
        <v>2200124</v>
      </c>
      <c r="C1155" s="195" t="s">
        <v>954</v>
      </c>
      <c r="D1155" s="202"/>
    </row>
    <row r="1156" ht="14.25" spans="1:4">
      <c r="A1156" s="197" t="s">
        <v>1105</v>
      </c>
      <c r="B1156" s="195">
        <v>2200125</v>
      </c>
      <c r="C1156" s="195" t="s">
        <v>955</v>
      </c>
      <c r="D1156" s="202"/>
    </row>
    <row r="1157" ht="14.25" spans="1:4">
      <c r="A1157" s="197" t="s">
        <v>1105</v>
      </c>
      <c r="B1157" s="195">
        <v>2200126</v>
      </c>
      <c r="C1157" s="195" t="s">
        <v>956</v>
      </c>
      <c r="D1157" s="202"/>
    </row>
    <row r="1158" ht="14.25" spans="1:4">
      <c r="A1158" s="197" t="s">
        <v>1105</v>
      </c>
      <c r="B1158" s="195">
        <v>2200127</v>
      </c>
      <c r="C1158" s="195" t="s">
        <v>957</v>
      </c>
      <c r="D1158" s="202"/>
    </row>
    <row r="1159" ht="14.25" spans="1:4">
      <c r="A1159" s="197" t="s">
        <v>1105</v>
      </c>
      <c r="B1159" s="195">
        <v>2200128</v>
      </c>
      <c r="C1159" s="195" t="s">
        <v>958</v>
      </c>
      <c r="D1159" s="202"/>
    </row>
    <row r="1160" ht="14.25" spans="1:4">
      <c r="A1160" s="197" t="s">
        <v>1105</v>
      </c>
      <c r="B1160" s="195">
        <v>2200129</v>
      </c>
      <c r="C1160" s="195" t="s">
        <v>959</v>
      </c>
      <c r="D1160" s="202"/>
    </row>
    <row r="1161" ht="14.25" spans="1:4">
      <c r="A1161" s="197" t="s">
        <v>1105</v>
      </c>
      <c r="B1161" s="195">
        <v>2200150</v>
      </c>
      <c r="C1161" s="195" t="s">
        <v>91</v>
      </c>
      <c r="D1161" s="202"/>
    </row>
    <row r="1162" ht="14.25" spans="1:4">
      <c r="A1162" s="197" t="s">
        <v>1105</v>
      </c>
      <c r="B1162" s="195">
        <v>2200199</v>
      </c>
      <c r="C1162" s="195" t="s">
        <v>960</v>
      </c>
      <c r="D1162" s="202"/>
    </row>
    <row r="1163" ht="14.25" spans="1:4">
      <c r="A1163" s="196" t="s">
        <v>1103</v>
      </c>
      <c r="B1163" s="195">
        <v>22005</v>
      </c>
      <c r="C1163" s="192" t="s">
        <v>1348</v>
      </c>
      <c r="D1163" s="193">
        <f>SUM(D1164:D1177)</f>
        <v>83.34</v>
      </c>
    </row>
    <row r="1164" ht="14.25" spans="1:4">
      <c r="A1164" s="197" t="s">
        <v>1105</v>
      </c>
      <c r="B1164" s="195">
        <v>2200501</v>
      </c>
      <c r="C1164" s="198" t="s">
        <v>1106</v>
      </c>
      <c r="D1164" s="199">
        <v>83.34</v>
      </c>
    </row>
    <row r="1165" ht="14.25" spans="1:4">
      <c r="A1165" s="197" t="s">
        <v>1105</v>
      </c>
      <c r="B1165" s="195">
        <v>2200502</v>
      </c>
      <c r="C1165" s="195" t="s">
        <v>83</v>
      </c>
      <c r="D1165" s="202"/>
    </row>
    <row r="1166" ht="14.25" spans="1:4">
      <c r="A1166" s="197" t="s">
        <v>1105</v>
      </c>
      <c r="B1166" s="195">
        <v>2200503</v>
      </c>
      <c r="C1166" s="195" t="s">
        <v>84</v>
      </c>
      <c r="D1166" s="202"/>
    </row>
    <row r="1167" ht="14.25" spans="1:4">
      <c r="A1167" s="197" t="s">
        <v>1105</v>
      </c>
      <c r="B1167" s="195">
        <v>2200504</v>
      </c>
      <c r="C1167" s="195" t="s">
        <v>962</v>
      </c>
      <c r="D1167" s="202"/>
    </row>
    <row r="1168" ht="14.25" spans="1:4">
      <c r="A1168" s="197" t="s">
        <v>1105</v>
      </c>
      <c r="B1168" s="195">
        <v>2200506</v>
      </c>
      <c r="C1168" s="195" t="s">
        <v>963</v>
      </c>
      <c r="D1168" s="202"/>
    </row>
    <row r="1169" ht="14.25" spans="1:4">
      <c r="A1169" s="197" t="s">
        <v>1105</v>
      </c>
      <c r="B1169" s="195">
        <v>2200507</v>
      </c>
      <c r="C1169" s="195" t="s">
        <v>964</v>
      </c>
      <c r="D1169" s="202"/>
    </row>
    <row r="1170" ht="14.25" spans="1:4">
      <c r="A1170" s="197" t="s">
        <v>1105</v>
      </c>
      <c r="B1170" s="195">
        <v>2200508</v>
      </c>
      <c r="C1170" s="195" t="s">
        <v>965</v>
      </c>
      <c r="D1170" s="202"/>
    </row>
    <row r="1171" ht="14.25" spans="1:4">
      <c r="A1171" s="197" t="s">
        <v>1105</v>
      </c>
      <c r="B1171" s="195">
        <v>2200509</v>
      </c>
      <c r="C1171" s="195" t="s">
        <v>966</v>
      </c>
      <c r="D1171" s="202"/>
    </row>
    <row r="1172" ht="14.25" spans="1:4">
      <c r="A1172" s="197" t="s">
        <v>1105</v>
      </c>
      <c r="B1172" s="195">
        <v>2200510</v>
      </c>
      <c r="C1172" s="195" t="s">
        <v>967</v>
      </c>
      <c r="D1172" s="202"/>
    </row>
    <row r="1173" ht="14.25" spans="1:4">
      <c r="A1173" s="197" t="s">
        <v>1105</v>
      </c>
      <c r="B1173" s="195">
        <v>2200511</v>
      </c>
      <c r="C1173" s="195" t="s">
        <v>968</v>
      </c>
      <c r="D1173" s="202"/>
    </row>
    <row r="1174" ht="14.25" spans="1:4">
      <c r="A1174" s="197" t="s">
        <v>1105</v>
      </c>
      <c r="B1174" s="195">
        <v>2200512</v>
      </c>
      <c r="C1174" s="195" t="s">
        <v>969</v>
      </c>
      <c r="D1174" s="202"/>
    </row>
    <row r="1175" ht="14.25" spans="1:4">
      <c r="A1175" s="197" t="s">
        <v>1105</v>
      </c>
      <c r="B1175" s="195">
        <v>2200513</v>
      </c>
      <c r="C1175" s="195" t="s">
        <v>970</v>
      </c>
      <c r="D1175" s="202"/>
    </row>
    <row r="1176" ht="14.25" spans="1:4">
      <c r="A1176" s="197" t="s">
        <v>1105</v>
      </c>
      <c r="B1176" s="195">
        <v>2200514</v>
      </c>
      <c r="C1176" s="195" t="s">
        <v>971</v>
      </c>
      <c r="D1176" s="202"/>
    </row>
    <row r="1177" ht="14.25" spans="1:4">
      <c r="A1177" s="197" t="s">
        <v>1105</v>
      </c>
      <c r="B1177" s="195">
        <v>2200599</v>
      </c>
      <c r="C1177" s="195" t="s">
        <v>972</v>
      </c>
      <c r="D1177" s="202"/>
    </row>
    <row r="1178" ht="14.25" spans="1:4">
      <c r="A1178" s="196" t="s">
        <v>1103</v>
      </c>
      <c r="B1178" s="195">
        <v>22099</v>
      </c>
      <c r="C1178" s="192" t="s">
        <v>1349</v>
      </c>
      <c r="D1178" s="193">
        <f>SUM(D1179)</f>
        <v>99.95</v>
      </c>
    </row>
    <row r="1179" ht="14.25" spans="1:4">
      <c r="A1179" s="197" t="s">
        <v>1105</v>
      </c>
      <c r="B1179" s="195">
        <v>2209999</v>
      </c>
      <c r="C1179" s="198" t="s">
        <v>1350</v>
      </c>
      <c r="D1179" s="199">
        <v>99.95</v>
      </c>
    </row>
    <row r="1180" ht="14.25" spans="1:4">
      <c r="A1180" s="194" t="s">
        <v>1101</v>
      </c>
      <c r="B1180" s="195">
        <v>221</v>
      </c>
      <c r="C1180" s="192" t="s">
        <v>1351</v>
      </c>
      <c r="D1180" s="193">
        <f>D1181+D1192+D1196</f>
        <v>17968.49</v>
      </c>
    </row>
    <row r="1181" ht="14.25" spans="1:4">
      <c r="A1181" s="196" t="s">
        <v>1103</v>
      </c>
      <c r="B1181" s="195">
        <v>22101</v>
      </c>
      <c r="C1181" s="192" t="s">
        <v>1352</v>
      </c>
      <c r="D1181" s="193">
        <f>SUM(D1182:D1191)</f>
        <v>1815</v>
      </c>
    </row>
    <row r="1182" ht="14.25" spans="1:4">
      <c r="A1182" s="197" t="s">
        <v>1105</v>
      </c>
      <c r="B1182" s="195">
        <v>2210101</v>
      </c>
      <c r="C1182" s="195" t="s">
        <v>977</v>
      </c>
      <c r="D1182" s="202"/>
    </row>
    <row r="1183" ht="14.25" spans="1:4">
      <c r="A1183" s="197" t="s">
        <v>1105</v>
      </c>
      <c r="B1183" s="195">
        <v>2210102</v>
      </c>
      <c r="C1183" s="195" t="s">
        <v>978</v>
      </c>
      <c r="D1183" s="202"/>
    </row>
    <row r="1184" ht="14.25" spans="1:4">
      <c r="A1184" s="197" t="s">
        <v>1105</v>
      </c>
      <c r="B1184" s="195">
        <v>2210103</v>
      </c>
      <c r="C1184" s="195" t="s">
        <v>979</v>
      </c>
      <c r="D1184" s="202"/>
    </row>
    <row r="1185" ht="14.25" spans="1:4">
      <c r="A1185" s="197" t="s">
        <v>1105</v>
      </c>
      <c r="B1185" s="195">
        <v>2210104</v>
      </c>
      <c r="C1185" s="195" t="s">
        <v>980</v>
      </c>
      <c r="D1185" s="202"/>
    </row>
    <row r="1186" ht="14.25" spans="1:4">
      <c r="A1186" s="197" t="s">
        <v>1105</v>
      </c>
      <c r="B1186" s="195">
        <v>2210105</v>
      </c>
      <c r="C1186" s="198" t="s">
        <v>1353</v>
      </c>
      <c r="D1186" s="199">
        <v>66</v>
      </c>
    </row>
    <row r="1187" ht="14.25" spans="1:4">
      <c r="A1187" s="197" t="s">
        <v>1105</v>
      </c>
      <c r="B1187" s="195">
        <v>2210106</v>
      </c>
      <c r="C1187" s="198" t="s">
        <v>1354</v>
      </c>
      <c r="D1187" s="199">
        <v>279</v>
      </c>
    </row>
    <row r="1188" ht="14.25" spans="1:4">
      <c r="A1188" s="197" t="s">
        <v>1105</v>
      </c>
      <c r="B1188" s="195">
        <v>2210107</v>
      </c>
      <c r="C1188" s="195" t="s">
        <v>983</v>
      </c>
      <c r="D1188" s="202"/>
    </row>
    <row r="1189" ht="14.25" spans="1:4">
      <c r="A1189" s="197" t="s">
        <v>1105</v>
      </c>
      <c r="B1189" s="195">
        <v>2210108</v>
      </c>
      <c r="C1189" s="198" t="s">
        <v>1355</v>
      </c>
      <c r="D1189" s="199">
        <v>1470</v>
      </c>
    </row>
    <row r="1190" ht="14.25" spans="1:4">
      <c r="A1190" s="197" t="s">
        <v>1105</v>
      </c>
      <c r="B1190" s="195">
        <v>2210109</v>
      </c>
      <c r="C1190" s="195" t="s">
        <v>985</v>
      </c>
      <c r="D1190" s="202"/>
    </row>
    <row r="1191" ht="14.25" spans="1:4">
      <c r="A1191" s="197" t="s">
        <v>1105</v>
      </c>
      <c r="B1191" s="195">
        <v>2210199</v>
      </c>
      <c r="C1191" s="195" t="s">
        <v>987</v>
      </c>
      <c r="D1191" s="202"/>
    </row>
    <row r="1192" ht="14.25" spans="1:4">
      <c r="A1192" s="196" t="s">
        <v>1103</v>
      </c>
      <c r="B1192" s="195">
        <v>22102</v>
      </c>
      <c r="C1192" s="192" t="s">
        <v>1356</v>
      </c>
      <c r="D1192" s="193">
        <f>SUM(D1193:D1195)</f>
        <v>14500</v>
      </c>
    </row>
    <row r="1193" ht="14.25" spans="1:4">
      <c r="A1193" s="197" t="s">
        <v>1105</v>
      </c>
      <c r="B1193" s="195">
        <v>2210201</v>
      </c>
      <c r="C1193" s="198" t="s">
        <v>1357</v>
      </c>
      <c r="D1193" s="199">
        <v>14500</v>
      </c>
    </row>
    <row r="1194" ht="14.25" spans="1:4">
      <c r="A1194" s="197" t="s">
        <v>1105</v>
      </c>
      <c r="B1194" s="195">
        <v>2210202</v>
      </c>
      <c r="C1194" s="195" t="s">
        <v>990</v>
      </c>
      <c r="D1194" s="202"/>
    </row>
    <row r="1195" ht="14.25" spans="1:4">
      <c r="A1195" s="197" t="s">
        <v>1105</v>
      </c>
      <c r="B1195" s="195">
        <v>2210203</v>
      </c>
      <c r="C1195" s="195" t="s">
        <v>991</v>
      </c>
      <c r="D1195" s="202"/>
    </row>
    <row r="1196" ht="14.25" spans="1:4">
      <c r="A1196" s="196" t="s">
        <v>1103</v>
      </c>
      <c r="B1196" s="195">
        <v>22103</v>
      </c>
      <c r="C1196" s="192" t="s">
        <v>1358</v>
      </c>
      <c r="D1196" s="193">
        <f>SUM(D1197:D1199)</f>
        <v>1653.49</v>
      </c>
    </row>
    <row r="1197" ht="14.25" spans="1:4">
      <c r="A1197" s="197" t="s">
        <v>1105</v>
      </c>
      <c r="B1197" s="195">
        <v>2210301</v>
      </c>
      <c r="C1197" s="195" t="s">
        <v>993</v>
      </c>
      <c r="D1197" s="202"/>
    </row>
    <row r="1198" ht="14.25" spans="1:4">
      <c r="A1198" s="197" t="s">
        <v>1105</v>
      </c>
      <c r="B1198" s="195">
        <v>2210302</v>
      </c>
      <c r="C1198" s="195" t="s">
        <v>994</v>
      </c>
      <c r="D1198" s="202"/>
    </row>
    <row r="1199" ht="14.25" spans="1:4">
      <c r="A1199" s="197" t="s">
        <v>1105</v>
      </c>
      <c r="B1199" s="195">
        <v>2210399</v>
      </c>
      <c r="C1199" s="198" t="s">
        <v>1359</v>
      </c>
      <c r="D1199" s="199">
        <v>1653.49</v>
      </c>
    </row>
    <row r="1200" ht="14.25" spans="1:4">
      <c r="A1200" s="194" t="s">
        <v>1101</v>
      </c>
      <c r="B1200" s="195">
        <v>222</v>
      </c>
      <c r="C1200" s="205" t="s">
        <v>996</v>
      </c>
      <c r="D1200" s="193">
        <f>D1201+D1219+D1225+D1231</f>
        <v>0</v>
      </c>
    </row>
    <row r="1201" ht="14.25" spans="1:4">
      <c r="A1201" s="196" t="s">
        <v>1103</v>
      </c>
      <c r="B1201" s="195">
        <v>22201</v>
      </c>
      <c r="C1201" s="205" t="s">
        <v>997</v>
      </c>
      <c r="D1201" s="193">
        <f>SUM(D1202:D1218)</f>
        <v>0</v>
      </c>
    </row>
    <row r="1202" ht="14.25" spans="1:4">
      <c r="A1202" s="197" t="s">
        <v>1105</v>
      </c>
      <c r="B1202" s="195">
        <v>2220101</v>
      </c>
      <c r="C1202" s="195" t="s">
        <v>82</v>
      </c>
      <c r="D1202" s="202"/>
    </row>
    <row r="1203" ht="14.25" spans="1:4">
      <c r="A1203" s="197" t="s">
        <v>1105</v>
      </c>
      <c r="B1203" s="195">
        <v>2220102</v>
      </c>
      <c r="C1203" s="195" t="s">
        <v>83</v>
      </c>
      <c r="D1203" s="202"/>
    </row>
    <row r="1204" ht="14.25" spans="1:4">
      <c r="A1204" s="197" t="s">
        <v>1105</v>
      </c>
      <c r="B1204" s="195">
        <v>2220103</v>
      </c>
      <c r="C1204" s="195" t="s">
        <v>84</v>
      </c>
      <c r="D1204" s="202"/>
    </row>
    <row r="1205" ht="14.25" spans="1:4">
      <c r="A1205" s="197" t="s">
        <v>1105</v>
      </c>
      <c r="B1205" s="195">
        <v>2220104</v>
      </c>
      <c r="C1205" s="195" t="s">
        <v>998</v>
      </c>
      <c r="D1205" s="202"/>
    </row>
    <row r="1206" ht="14.25" spans="1:4">
      <c r="A1206" s="197" t="s">
        <v>1105</v>
      </c>
      <c r="B1206" s="195">
        <v>2220105</v>
      </c>
      <c r="C1206" s="195" t="s">
        <v>999</v>
      </c>
      <c r="D1206" s="202"/>
    </row>
    <row r="1207" ht="14.25" spans="1:4">
      <c r="A1207" s="197" t="s">
        <v>1105</v>
      </c>
      <c r="B1207" s="195">
        <v>2220106</v>
      </c>
      <c r="C1207" s="195" t="s">
        <v>1000</v>
      </c>
      <c r="D1207" s="202"/>
    </row>
    <row r="1208" ht="14.25" spans="1:4">
      <c r="A1208" s="197" t="s">
        <v>1105</v>
      </c>
      <c r="B1208" s="195">
        <v>2220107</v>
      </c>
      <c r="C1208" s="195" t="s">
        <v>1001</v>
      </c>
      <c r="D1208" s="202"/>
    </row>
    <row r="1209" ht="14.25" spans="1:4">
      <c r="A1209" s="197" t="s">
        <v>1105</v>
      </c>
      <c r="B1209" s="195">
        <v>2220112</v>
      </c>
      <c r="C1209" s="195" t="s">
        <v>1002</v>
      </c>
      <c r="D1209" s="202"/>
    </row>
    <row r="1210" ht="14.25" spans="1:4">
      <c r="A1210" s="197" t="s">
        <v>1105</v>
      </c>
      <c r="B1210" s="195">
        <v>2220113</v>
      </c>
      <c r="C1210" s="195" t="s">
        <v>1003</v>
      </c>
      <c r="D1210" s="202"/>
    </row>
    <row r="1211" ht="14.25" spans="1:4">
      <c r="A1211" s="197" t="s">
        <v>1105</v>
      </c>
      <c r="B1211" s="195">
        <v>2220114</v>
      </c>
      <c r="C1211" s="195" t="s">
        <v>1004</v>
      </c>
      <c r="D1211" s="202"/>
    </row>
    <row r="1212" ht="14.25" spans="1:4">
      <c r="A1212" s="197" t="s">
        <v>1105</v>
      </c>
      <c r="B1212" s="195">
        <v>2220115</v>
      </c>
      <c r="C1212" s="195" t="s">
        <v>1005</v>
      </c>
      <c r="D1212" s="202"/>
    </row>
    <row r="1213" ht="14.25" spans="1:4">
      <c r="A1213" s="197" t="s">
        <v>1105</v>
      </c>
      <c r="B1213" s="195">
        <v>2220118</v>
      </c>
      <c r="C1213" s="195" t="s">
        <v>1006</v>
      </c>
      <c r="D1213" s="202"/>
    </row>
    <row r="1214" ht="14.25" spans="1:4">
      <c r="A1214" s="197" t="s">
        <v>1105</v>
      </c>
      <c r="B1214" s="195">
        <v>2220119</v>
      </c>
      <c r="C1214" s="195" t="s">
        <v>1007</v>
      </c>
      <c r="D1214" s="202"/>
    </row>
    <row r="1215" ht="14.25" spans="1:4">
      <c r="A1215" s="197" t="s">
        <v>1105</v>
      </c>
      <c r="B1215" s="195">
        <v>2220120</v>
      </c>
      <c r="C1215" s="195" t="s">
        <v>1008</v>
      </c>
      <c r="D1215" s="202"/>
    </row>
    <row r="1216" ht="14.25" spans="1:4">
      <c r="A1216" s="197" t="s">
        <v>1105</v>
      </c>
      <c r="B1216" s="195">
        <v>2220121</v>
      </c>
      <c r="C1216" s="195" t="s">
        <v>1009</v>
      </c>
      <c r="D1216" s="202"/>
    </row>
    <row r="1217" ht="14.25" spans="1:4">
      <c r="A1217" s="197" t="s">
        <v>1105</v>
      </c>
      <c r="B1217" s="195">
        <v>2220150</v>
      </c>
      <c r="C1217" s="195" t="s">
        <v>91</v>
      </c>
      <c r="D1217" s="202"/>
    </row>
    <row r="1218" ht="14.25" spans="1:4">
      <c r="A1218" s="197" t="s">
        <v>1105</v>
      </c>
      <c r="B1218" s="195">
        <v>2220199</v>
      </c>
      <c r="C1218" s="195" t="s">
        <v>1010</v>
      </c>
      <c r="D1218" s="202"/>
    </row>
    <row r="1219" ht="14.25" spans="1:4">
      <c r="A1219" s="196" t="s">
        <v>1103</v>
      </c>
      <c r="B1219" s="195">
        <v>22203</v>
      </c>
      <c r="C1219" s="205" t="s">
        <v>1011</v>
      </c>
      <c r="D1219" s="193">
        <f>SUM(D1220:D1224)</f>
        <v>0</v>
      </c>
    </row>
    <row r="1220" ht="14.25" spans="1:4">
      <c r="A1220" s="197" t="s">
        <v>1105</v>
      </c>
      <c r="B1220" s="195">
        <v>2220301</v>
      </c>
      <c r="C1220" s="195" t="s">
        <v>1012</v>
      </c>
      <c r="D1220" s="202"/>
    </row>
    <row r="1221" ht="14.25" spans="1:4">
      <c r="A1221" s="197" t="s">
        <v>1105</v>
      </c>
      <c r="B1221" s="195">
        <v>2220303</v>
      </c>
      <c r="C1221" s="195" t="s">
        <v>1360</v>
      </c>
      <c r="D1221" s="202"/>
    </row>
    <row r="1222" ht="14.25" spans="1:4">
      <c r="A1222" s="197" t="s">
        <v>1105</v>
      </c>
      <c r="B1222" s="195">
        <v>2220304</v>
      </c>
      <c r="C1222" s="195" t="s">
        <v>1014</v>
      </c>
      <c r="D1222" s="202"/>
    </row>
    <row r="1223" ht="14.25" spans="1:4">
      <c r="A1223" s="197" t="s">
        <v>1105</v>
      </c>
      <c r="B1223" s="195">
        <v>2220305</v>
      </c>
      <c r="C1223" s="195" t="s">
        <v>1015</v>
      </c>
      <c r="D1223" s="202"/>
    </row>
    <row r="1224" ht="14.25" spans="1:4">
      <c r="A1224" s="197" t="s">
        <v>1105</v>
      </c>
      <c r="B1224" s="195">
        <v>2220399</v>
      </c>
      <c r="C1224" s="195" t="s">
        <v>1017</v>
      </c>
      <c r="D1224" s="202"/>
    </row>
    <row r="1225" ht="14.25" spans="1:4">
      <c r="A1225" s="196" t="s">
        <v>1103</v>
      </c>
      <c r="B1225" s="195">
        <v>22204</v>
      </c>
      <c r="C1225" s="205" t="s">
        <v>1018</v>
      </c>
      <c r="D1225" s="193">
        <f>SUM(D1226:D1230)</f>
        <v>0</v>
      </c>
    </row>
    <row r="1226" ht="14.25" spans="1:4">
      <c r="A1226" s="197" t="s">
        <v>1105</v>
      </c>
      <c r="B1226" s="195">
        <v>2220401</v>
      </c>
      <c r="C1226" s="195" t="s">
        <v>1019</v>
      </c>
      <c r="D1226" s="202"/>
    </row>
    <row r="1227" ht="14.25" spans="1:4">
      <c r="A1227" s="197" t="s">
        <v>1105</v>
      </c>
      <c r="B1227" s="195">
        <v>2220402</v>
      </c>
      <c r="C1227" s="195" t="s">
        <v>1020</v>
      </c>
      <c r="D1227" s="202"/>
    </row>
    <row r="1228" ht="14.25" spans="1:4">
      <c r="A1228" s="197" t="s">
        <v>1105</v>
      </c>
      <c r="B1228" s="195">
        <v>2220403</v>
      </c>
      <c r="C1228" s="195" t="s">
        <v>1021</v>
      </c>
      <c r="D1228" s="202"/>
    </row>
    <row r="1229" ht="14.25" spans="1:4">
      <c r="A1229" s="197" t="s">
        <v>1105</v>
      </c>
      <c r="B1229" s="195">
        <v>2220404</v>
      </c>
      <c r="C1229" s="195" t="s">
        <v>1022</v>
      </c>
      <c r="D1229" s="202"/>
    </row>
    <row r="1230" ht="14.25" spans="1:4">
      <c r="A1230" s="197" t="s">
        <v>1105</v>
      </c>
      <c r="B1230" s="195">
        <v>2220499</v>
      </c>
      <c r="C1230" s="195" t="s">
        <v>1023</v>
      </c>
      <c r="D1230" s="202"/>
    </row>
    <row r="1231" ht="14.25" spans="1:4">
      <c r="A1231" s="196" t="s">
        <v>1103</v>
      </c>
      <c r="B1231" s="195">
        <v>22205</v>
      </c>
      <c r="C1231" s="205" t="s">
        <v>1024</v>
      </c>
      <c r="D1231" s="193">
        <f>SUM(D1232:D1243)</f>
        <v>0</v>
      </c>
    </row>
    <row r="1232" ht="14.25" spans="1:4">
      <c r="A1232" s="197" t="s">
        <v>1105</v>
      </c>
      <c r="B1232" s="195">
        <v>2220501</v>
      </c>
      <c r="C1232" s="195" t="s">
        <v>1025</v>
      </c>
      <c r="D1232" s="202"/>
    </row>
    <row r="1233" ht="14.25" spans="1:4">
      <c r="A1233" s="197" t="s">
        <v>1105</v>
      </c>
      <c r="B1233" s="195">
        <v>2220502</v>
      </c>
      <c r="C1233" s="195" t="s">
        <v>1026</v>
      </c>
      <c r="D1233" s="202"/>
    </row>
    <row r="1234" ht="14.25" spans="1:4">
      <c r="A1234" s="197" t="s">
        <v>1105</v>
      </c>
      <c r="B1234" s="195">
        <v>2220503</v>
      </c>
      <c r="C1234" s="195" t="s">
        <v>1027</v>
      </c>
      <c r="D1234" s="202"/>
    </row>
    <row r="1235" ht="14.25" spans="1:4">
      <c r="A1235" s="197" t="s">
        <v>1105</v>
      </c>
      <c r="B1235" s="195">
        <v>2220504</v>
      </c>
      <c r="C1235" s="195" t="s">
        <v>1028</v>
      </c>
      <c r="D1235" s="202"/>
    </row>
    <row r="1236" ht="14.25" spans="1:4">
      <c r="A1236" s="197" t="s">
        <v>1105</v>
      </c>
      <c r="B1236" s="195">
        <v>2220505</v>
      </c>
      <c r="C1236" s="195" t="s">
        <v>1029</v>
      </c>
      <c r="D1236" s="202"/>
    </row>
    <row r="1237" ht="14.25" spans="1:4">
      <c r="A1237" s="197" t="s">
        <v>1105</v>
      </c>
      <c r="B1237" s="195">
        <v>2220506</v>
      </c>
      <c r="C1237" s="195" t="s">
        <v>1030</v>
      </c>
      <c r="D1237" s="202"/>
    </row>
    <row r="1238" ht="14.25" spans="1:4">
      <c r="A1238" s="197" t="s">
        <v>1105</v>
      </c>
      <c r="B1238" s="195">
        <v>2220507</v>
      </c>
      <c r="C1238" s="195" t="s">
        <v>1031</v>
      </c>
      <c r="D1238" s="202"/>
    </row>
    <row r="1239" ht="14.25" spans="1:4">
      <c r="A1239" s="197" t="s">
        <v>1105</v>
      </c>
      <c r="B1239" s="195">
        <v>2220508</v>
      </c>
      <c r="C1239" s="195" t="s">
        <v>1032</v>
      </c>
      <c r="D1239" s="202"/>
    </row>
    <row r="1240" ht="14.25" spans="1:4">
      <c r="A1240" s="197" t="s">
        <v>1105</v>
      </c>
      <c r="B1240" s="195">
        <v>2220509</v>
      </c>
      <c r="C1240" s="195" t="s">
        <v>1033</v>
      </c>
      <c r="D1240" s="202"/>
    </row>
    <row r="1241" ht="14.25" spans="1:4">
      <c r="A1241" s="197" t="s">
        <v>1105</v>
      </c>
      <c r="B1241" s="195">
        <v>2220510</v>
      </c>
      <c r="C1241" s="195" t="s">
        <v>1034</v>
      </c>
      <c r="D1241" s="202"/>
    </row>
    <row r="1242" ht="14.25" spans="1:4">
      <c r="A1242" s="197" t="s">
        <v>1105</v>
      </c>
      <c r="B1242" s="195">
        <v>2220511</v>
      </c>
      <c r="C1242" s="195" t="s">
        <v>1035</v>
      </c>
      <c r="D1242" s="202"/>
    </row>
    <row r="1243" ht="14.25" spans="1:4">
      <c r="A1243" s="197" t="s">
        <v>1105</v>
      </c>
      <c r="B1243" s="195">
        <v>2220599</v>
      </c>
      <c r="C1243" s="195" t="s">
        <v>1036</v>
      </c>
      <c r="D1243" s="202"/>
    </row>
    <row r="1244" ht="14.25" spans="1:4">
      <c r="A1244" s="194" t="s">
        <v>1101</v>
      </c>
      <c r="B1244" s="195">
        <v>224</v>
      </c>
      <c r="C1244" s="192" t="s">
        <v>1361</v>
      </c>
      <c r="D1244" s="193">
        <f>D1245+D1256+D1262+D1270+D1283+D1287+D1291</f>
        <v>2258.94</v>
      </c>
    </row>
    <row r="1245" ht="14.25" spans="1:4">
      <c r="A1245" s="196" t="s">
        <v>1103</v>
      </c>
      <c r="B1245" s="195">
        <v>22401</v>
      </c>
      <c r="C1245" s="192" t="s">
        <v>1362</v>
      </c>
      <c r="D1245" s="193">
        <f>SUM(D1246:D1255)</f>
        <v>1255.19</v>
      </c>
    </row>
    <row r="1246" ht="14.25" spans="1:4">
      <c r="A1246" s="197" t="s">
        <v>1105</v>
      </c>
      <c r="B1246" s="195">
        <v>2240101</v>
      </c>
      <c r="C1246" s="198" t="s">
        <v>1106</v>
      </c>
      <c r="D1246" s="199">
        <v>1065.19</v>
      </c>
    </row>
    <row r="1247" ht="14.25" spans="1:4">
      <c r="A1247" s="197" t="s">
        <v>1105</v>
      </c>
      <c r="B1247" s="195">
        <v>2240102</v>
      </c>
      <c r="C1247" s="198" t="s">
        <v>1107</v>
      </c>
      <c r="D1247" s="199">
        <v>190</v>
      </c>
    </row>
    <row r="1248" ht="14.25" spans="1:4">
      <c r="A1248" s="197" t="s">
        <v>1105</v>
      </c>
      <c r="B1248" s="195">
        <v>2240103</v>
      </c>
      <c r="C1248" s="195" t="s">
        <v>84</v>
      </c>
      <c r="D1248" s="202"/>
    </row>
    <row r="1249" ht="14.25" spans="1:4">
      <c r="A1249" s="197" t="s">
        <v>1105</v>
      </c>
      <c r="B1249" s="195">
        <v>2240104</v>
      </c>
      <c r="C1249" s="195" t="s">
        <v>1039</v>
      </c>
      <c r="D1249" s="202"/>
    </row>
    <row r="1250" ht="14.25" spans="1:4">
      <c r="A1250" s="197" t="s">
        <v>1105</v>
      </c>
      <c r="B1250" s="195">
        <v>2240105</v>
      </c>
      <c r="C1250" s="195" t="s">
        <v>1040</v>
      </c>
      <c r="D1250" s="202"/>
    </row>
    <row r="1251" ht="14.25" spans="1:4">
      <c r="A1251" s="197" t="s">
        <v>1105</v>
      </c>
      <c r="B1251" s="195">
        <v>2240106</v>
      </c>
      <c r="C1251" s="195" t="s">
        <v>1041</v>
      </c>
      <c r="D1251" s="202"/>
    </row>
    <row r="1252" ht="14.25" spans="1:4">
      <c r="A1252" s="197" t="s">
        <v>1105</v>
      </c>
      <c r="B1252" s="195">
        <v>2240108</v>
      </c>
      <c r="C1252" s="195" t="s">
        <v>1042</v>
      </c>
      <c r="D1252" s="202"/>
    </row>
    <row r="1253" ht="14.25" spans="1:4">
      <c r="A1253" s="197" t="s">
        <v>1105</v>
      </c>
      <c r="B1253" s="195">
        <v>2240109</v>
      </c>
      <c r="C1253" s="195" t="s">
        <v>1043</v>
      </c>
      <c r="D1253" s="202"/>
    </row>
    <row r="1254" ht="14.25" spans="1:4">
      <c r="A1254" s="197" t="s">
        <v>1105</v>
      </c>
      <c r="B1254" s="195">
        <v>2240150</v>
      </c>
      <c r="C1254" s="195" t="s">
        <v>91</v>
      </c>
      <c r="D1254" s="202"/>
    </row>
    <row r="1255" ht="14.25" spans="1:4">
      <c r="A1255" s="197" t="s">
        <v>1105</v>
      </c>
      <c r="B1255" s="195">
        <v>2240199</v>
      </c>
      <c r="C1255" s="195" t="s">
        <v>1044</v>
      </c>
      <c r="D1255" s="202"/>
    </row>
    <row r="1256" ht="14.25" spans="1:4">
      <c r="A1256" s="196" t="s">
        <v>1103</v>
      </c>
      <c r="B1256" s="195">
        <v>22402</v>
      </c>
      <c r="C1256" s="192" t="s">
        <v>1363</v>
      </c>
      <c r="D1256" s="193">
        <f>SUM(D1257:D1261)</f>
        <v>943.75</v>
      </c>
    </row>
    <row r="1257" ht="14.25" spans="1:4">
      <c r="A1257" s="197" t="s">
        <v>1105</v>
      </c>
      <c r="B1257" s="195">
        <v>2240201</v>
      </c>
      <c r="C1257" s="195" t="s">
        <v>82</v>
      </c>
      <c r="D1257" s="202"/>
    </row>
    <row r="1258" ht="14.25" spans="1:4">
      <c r="A1258" s="197" t="s">
        <v>1105</v>
      </c>
      <c r="B1258" s="195">
        <v>2240202</v>
      </c>
      <c r="C1258" s="195" t="s">
        <v>83</v>
      </c>
      <c r="D1258" s="202"/>
    </row>
    <row r="1259" ht="14.25" spans="1:4">
      <c r="A1259" s="197" t="s">
        <v>1105</v>
      </c>
      <c r="B1259" s="195">
        <v>2240203</v>
      </c>
      <c r="C1259" s="195" t="s">
        <v>84</v>
      </c>
      <c r="D1259" s="202"/>
    </row>
    <row r="1260" ht="14.25" spans="1:4">
      <c r="A1260" s="197" t="s">
        <v>1105</v>
      </c>
      <c r="B1260" s="195">
        <v>2240204</v>
      </c>
      <c r="C1260" s="198" t="s">
        <v>1364</v>
      </c>
      <c r="D1260" s="199">
        <v>943.75</v>
      </c>
    </row>
    <row r="1261" ht="14.25" spans="1:4">
      <c r="A1261" s="197" t="s">
        <v>1105</v>
      </c>
      <c r="B1261" s="195">
        <v>2240299</v>
      </c>
      <c r="C1261" s="195" t="s">
        <v>1047</v>
      </c>
      <c r="D1261" s="202"/>
    </row>
    <row r="1262" ht="14.25" spans="1:4">
      <c r="A1262" s="196" t="s">
        <v>1103</v>
      </c>
      <c r="B1262" s="195">
        <v>22404</v>
      </c>
      <c r="C1262" s="205" t="s">
        <v>1048</v>
      </c>
      <c r="D1262" s="193">
        <f>SUM(D1263:D1269)</f>
        <v>0</v>
      </c>
    </row>
    <row r="1263" ht="14.25" spans="1:4">
      <c r="A1263" s="197" t="s">
        <v>1105</v>
      </c>
      <c r="B1263" s="195">
        <v>2240401</v>
      </c>
      <c r="C1263" s="195" t="s">
        <v>82</v>
      </c>
      <c r="D1263" s="202"/>
    </row>
    <row r="1264" ht="14.25" spans="1:4">
      <c r="A1264" s="197" t="s">
        <v>1105</v>
      </c>
      <c r="B1264" s="195">
        <v>2240402</v>
      </c>
      <c r="C1264" s="195" t="s">
        <v>83</v>
      </c>
      <c r="D1264" s="202"/>
    </row>
    <row r="1265" ht="14.25" spans="1:4">
      <c r="A1265" s="197" t="s">
        <v>1105</v>
      </c>
      <c r="B1265" s="195">
        <v>2240403</v>
      </c>
      <c r="C1265" s="195" t="s">
        <v>84</v>
      </c>
      <c r="D1265" s="202"/>
    </row>
    <row r="1266" ht="14.25" spans="1:4">
      <c r="A1266" s="197" t="s">
        <v>1105</v>
      </c>
      <c r="B1266" s="195">
        <v>2240404</v>
      </c>
      <c r="C1266" s="195" t="s">
        <v>1049</v>
      </c>
      <c r="D1266" s="202"/>
    </row>
    <row r="1267" ht="14.25" spans="1:4">
      <c r="A1267" s="197" t="s">
        <v>1105</v>
      </c>
      <c r="B1267" s="195">
        <v>2240405</v>
      </c>
      <c r="C1267" s="195" t="s">
        <v>1050</v>
      </c>
      <c r="D1267" s="202"/>
    </row>
    <row r="1268" ht="14.25" spans="1:4">
      <c r="A1268" s="197" t="s">
        <v>1105</v>
      </c>
      <c r="B1268" s="195">
        <v>2240450</v>
      </c>
      <c r="C1268" s="195" t="s">
        <v>91</v>
      </c>
      <c r="D1268" s="202"/>
    </row>
    <row r="1269" ht="14.25" spans="1:4">
      <c r="A1269" s="197" t="s">
        <v>1105</v>
      </c>
      <c r="B1269" s="195">
        <v>2240499</v>
      </c>
      <c r="C1269" s="195" t="s">
        <v>1051</v>
      </c>
      <c r="D1269" s="202"/>
    </row>
    <row r="1270" ht="14.25" spans="1:4">
      <c r="A1270" s="196" t="s">
        <v>1103</v>
      </c>
      <c r="B1270" s="195">
        <v>22405</v>
      </c>
      <c r="C1270" s="205" t="s">
        <v>1052</v>
      </c>
      <c r="D1270" s="193">
        <f>SUM(D1271:D1282)</f>
        <v>0</v>
      </c>
    </row>
    <row r="1271" ht="14.25" spans="1:4">
      <c r="A1271" s="197" t="s">
        <v>1105</v>
      </c>
      <c r="B1271" s="195">
        <v>2240501</v>
      </c>
      <c r="C1271" s="195" t="s">
        <v>82</v>
      </c>
      <c r="D1271" s="202"/>
    </row>
    <row r="1272" ht="14.25" spans="1:4">
      <c r="A1272" s="197" t="s">
        <v>1105</v>
      </c>
      <c r="B1272" s="195">
        <v>2240502</v>
      </c>
      <c r="C1272" s="195" t="s">
        <v>83</v>
      </c>
      <c r="D1272" s="202"/>
    </row>
    <row r="1273" ht="14.25" spans="1:4">
      <c r="A1273" s="197" t="s">
        <v>1105</v>
      </c>
      <c r="B1273" s="195">
        <v>2240503</v>
      </c>
      <c r="C1273" s="195" t="s">
        <v>84</v>
      </c>
      <c r="D1273" s="202"/>
    </row>
    <row r="1274" ht="14.25" spans="1:4">
      <c r="A1274" s="197" t="s">
        <v>1105</v>
      </c>
      <c r="B1274" s="195">
        <v>2240504</v>
      </c>
      <c r="C1274" s="195" t="s">
        <v>1053</v>
      </c>
      <c r="D1274" s="202"/>
    </row>
    <row r="1275" ht="14.25" spans="1:4">
      <c r="A1275" s="197" t="s">
        <v>1105</v>
      </c>
      <c r="B1275" s="195">
        <v>2240505</v>
      </c>
      <c r="C1275" s="195" t="s">
        <v>1054</v>
      </c>
      <c r="D1275" s="202"/>
    </row>
    <row r="1276" ht="14.25" spans="1:4">
      <c r="A1276" s="197" t="s">
        <v>1105</v>
      </c>
      <c r="B1276" s="195">
        <v>2240506</v>
      </c>
      <c r="C1276" s="195" t="s">
        <v>1055</v>
      </c>
      <c r="D1276" s="202"/>
    </row>
    <row r="1277" ht="14.25" spans="1:4">
      <c r="A1277" s="197" t="s">
        <v>1105</v>
      </c>
      <c r="B1277" s="195">
        <v>2240507</v>
      </c>
      <c r="C1277" s="195" t="s">
        <v>1056</v>
      </c>
      <c r="D1277" s="202"/>
    </row>
    <row r="1278" ht="14.25" spans="1:4">
      <c r="A1278" s="197" t="s">
        <v>1105</v>
      </c>
      <c r="B1278" s="195">
        <v>2240508</v>
      </c>
      <c r="C1278" s="195" t="s">
        <v>1057</v>
      </c>
      <c r="D1278" s="202"/>
    </row>
    <row r="1279" ht="14.25" spans="1:4">
      <c r="A1279" s="197" t="s">
        <v>1105</v>
      </c>
      <c r="B1279" s="195">
        <v>2240509</v>
      </c>
      <c r="C1279" s="195" t="s">
        <v>1058</v>
      </c>
      <c r="D1279" s="202"/>
    </row>
    <row r="1280" ht="14.25" spans="1:4">
      <c r="A1280" s="197" t="s">
        <v>1105</v>
      </c>
      <c r="B1280" s="195">
        <v>2240510</v>
      </c>
      <c r="C1280" s="195" t="s">
        <v>1059</v>
      </c>
      <c r="D1280" s="202"/>
    </row>
    <row r="1281" ht="14.25" spans="1:4">
      <c r="A1281" s="197" t="s">
        <v>1105</v>
      </c>
      <c r="B1281" s="195">
        <v>2240550</v>
      </c>
      <c r="C1281" s="195" t="s">
        <v>1060</v>
      </c>
      <c r="D1281" s="202"/>
    </row>
    <row r="1282" ht="14.25" spans="1:4">
      <c r="A1282" s="197" t="s">
        <v>1105</v>
      </c>
      <c r="B1282" s="195">
        <v>2240599</v>
      </c>
      <c r="C1282" s="195" t="s">
        <v>1061</v>
      </c>
      <c r="D1282" s="202"/>
    </row>
    <row r="1283" ht="14.25" spans="1:4">
      <c r="A1283" s="196" t="s">
        <v>1103</v>
      </c>
      <c r="B1283" s="195">
        <v>22406</v>
      </c>
      <c r="C1283" s="205" t="s">
        <v>1062</v>
      </c>
      <c r="D1283" s="193">
        <f>SUM(D1284:D1286)</f>
        <v>0</v>
      </c>
    </row>
    <row r="1284" ht="14.25" spans="1:4">
      <c r="A1284" s="197" t="s">
        <v>1105</v>
      </c>
      <c r="B1284" s="195">
        <v>2240601</v>
      </c>
      <c r="C1284" s="195" t="s">
        <v>1063</v>
      </c>
      <c r="D1284" s="202"/>
    </row>
    <row r="1285" ht="14.25" spans="1:4">
      <c r="A1285" s="197" t="s">
        <v>1105</v>
      </c>
      <c r="B1285" s="195">
        <v>2240602</v>
      </c>
      <c r="C1285" s="195" t="s">
        <v>1064</v>
      </c>
      <c r="D1285" s="202"/>
    </row>
    <row r="1286" ht="14.25" spans="1:4">
      <c r="A1286" s="197" t="s">
        <v>1105</v>
      </c>
      <c r="B1286" s="195">
        <v>2240699</v>
      </c>
      <c r="C1286" s="195" t="s">
        <v>1065</v>
      </c>
      <c r="D1286" s="202"/>
    </row>
    <row r="1287" ht="14.25" spans="1:4">
      <c r="A1287" s="196" t="s">
        <v>1103</v>
      </c>
      <c r="B1287" s="195">
        <v>22407</v>
      </c>
      <c r="C1287" s="205" t="s">
        <v>1066</v>
      </c>
      <c r="D1287" s="211">
        <f>SUM(D1288:D1290)</f>
        <v>0</v>
      </c>
    </row>
    <row r="1288" ht="14.25" spans="1:4">
      <c r="A1288" s="197" t="s">
        <v>1105</v>
      </c>
      <c r="B1288" s="195">
        <v>2240703</v>
      </c>
      <c r="C1288" s="195" t="s">
        <v>1067</v>
      </c>
      <c r="D1288" s="202"/>
    </row>
    <row r="1289" ht="14.25" spans="1:4">
      <c r="A1289" s="197" t="s">
        <v>1105</v>
      </c>
      <c r="B1289" s="195">
        <v>2240704</v>
      </c>
      <c r="C1289" s="195" t="s">
        <v>1068</v>
      </c>
      <c r="D1289" s="202"/>
    </row>
    <row r="1290" ht="14.25" spans="1:4">
      <c r="A1290" s="197" t="s">
        <v>1105</v>
      </c>
      <c r="B1290" s="195">
        <v>2240799</v>
      </c>
      <c r="C1290" s="195" t="s">
        <v>1069</v>
      </c>
      <c r="D1290" s="202"/>
    </row>
    <row r="1291" ht="14.25" spans="1:4">
      <c r="A1291" s="196" t="s">
        <v>1103</v>
      </c>
      <c r="B1291" s="195">
        <v>22499</v>
      </c>
      <c r="C1291" s="192" t="s">
        <v>1365</v>
      </c>
      <c r="D1291" s="193">
        <f>SUM(D1292)</f>
        <v>60</v>
      </c>
    </row>
    <row r="1292" ht="14.25" spans="1:4">
      <c r="A1292" s="197" t="s">
        <v>1105</v>
      </c>
      <c r="B1292" s="195">
        <v>2249999</v>
      </c>
      <c r="C1292" s="198" t="s">
        <v>1366</v>
      </c>
      <c r="D1292" s="199">
        <v>60</v>
      </c>
    </row>
    <row r="1293" ht="14.25" spans="1:4">
      <c r="A1293" s="194" t="s">
        <v>1101</v>
      </c>
      <c r="B1293" s="195">
        <v>229</v>
      </c>
      <c r="C1293" s="192" t="s">
        <v>1367</v>
      </c>
      <c r="D1293" s="193">
        <f>D1294</f>
        <v>50873.48</v>
      </c>
    </row>
    <row r="1294" ht="14.25" spans="1:4">
      <c r="A1294" s="196" t="s">
        <v>1103</v>
      </c>
      <c r="B1294" s="195">
        <v>22999</v>
      </c>
      <c r="C1294" s="192" t="s">
        <v>1368</v>
      </c>
      <c r="D1294" s="193">
        <f>SUM(D1295)</f>
        <v>50873.48</v>
      </c>
    </row>
    <row r="1295" ht="14.25" spans="1:4">
      <c r="A1295" s="197" t="s">
        <v>1105</v>
      </c>
      <c r="B1295" s="195">
        <v>2299999</v>
      </c>
      <c r="C1295" s="198" t="s">
        <v>1369</v>
      </c>
      <c r="D1295" s="199">
        <f>50000+873.48</f>
        <v>50873.48</v>
      </c>
    </row>
    <row r="1296" ht="14.25" spans="1:4">
      <c r="A1296" s="194" t="s">
        <v>1101</v>
      </c>
      <c r="B1296" s="195">
        <v>232</v>
      </c>
      <c r="C1296" s="192" t="s">
        <v>1370</v>
      </c>
      <c r="D1296" s="193">
        <f>SUM(D1297:D1299)</f>
        <v>19653.3</v>
      </c>
    </row>
    <row r="1297" ht="14.25" spans="1:4">
      <c r="A1297" s="196" t="s">
        <v>1103</v>
      </c>
      <c r="B1297" s="195">
        <v>23201</v>
      </c>
      <c r="C1297" s="205" t="s">
        <v>1371</v>
      </c>
      <c r="D1297" s="210"/>
    </row>
    <row r="1298" ht="14.25" spans="1:4">
      <c r="A1298" s="196" t="s">
        <v>1103</v>
      </c>
      <c r="B1298" s="195">
        <v>23202</v>
      </c>
      <c r="C1298" s="205" t="s">
        <v>1079</v>
      </c>
      <c r="D1298" s="210"/>
    </row>
    <row r="1299" ht="14.25" spans="1:4">
      <c r="A1299" s="196" t="s">
        <v>1103</v>
      </c>
      <c r="B1299" s="195">
        <v>23203</v>
      </c>
      <c r="C1299" s="192" t="s">
        <v>1372</v>
      </c>
      <c r="D1299" s="193">
        <f>SUM(D1300:D1303)</f>
        <v>19653.3</v>
      </c>
    </row>
    <row r="1300" ht="14.25" spans="1:4">
      <c r="A1300" s="197" t="s">
        <v>1105</v>
      </c>
      <c r="B1300" s="195">
        <v>2320301</v>
      </c>
      <c r="C1300" s="198" t="s">
        <v>1373</v>
      </c>
      <c r="D1300" s="199">
        <v>19653.3</v>
      </c>
    </row>
    <row r="1301" ht="14.25" spans="1:4">
      <c r="A1301" s="197" t="s">
        <v>1105</v>
      </c>
      <c r="B1301" s="195">
        <v>2320302</v>
      </c>
      <c r="C1301" s="195" t="s">
        <v>1086</v>
      </c>
      <c r="D1301" s="202"/>
    </row>
    <row r="1302" ht="14.25" spans="1:4">
      <c r="A1302" s="197" t="s">
        <v>1105</v>
      </c>
      <c r="B1302" s="195">
        <v>2320303</v>
      </c>
      <c r="C1302" s="195" t="s">
        <v>1087</v>
      </c>
      <c r="D1302" s="202"/>
    </row>
    <row r="1303" ht="14.25" spans="1:4">
      <c r="A1303" s="197" t="s">
        <v>1105</v>
      </c>
      <c r="B1303" s="195">
        <v>2320399</v>
      </c>
      <c r="C1303" s="195" t="s">
        <v>1088</v>
      </c>
      <c r="D1303" s="202"/>
    </row>
    <row r="1304" ht="14.25" spans="1:4">
      <c r="A1304" s="194" t="s">
        <v>1101</v>
      </c>
      <c r="B1304" s="195">
        <v>233</v>
      </c>
      <c r="C1304" s="205" t="s">
        <v>1089</v>
      </c>
      <c r="D1304" s="193">
        <f>SUM(D1305:D1307)</f>
        <v>0</v>
      </c>
    </row>
    <row r="1305" ht="14.25" spans="1:4">
      <c r="A1305" s="196" t="s">
        <v>1103</v>
      </c>
      <c r="B1305" s="195">
        <v>23301</v>
      </c>
      <c r="C1305" s="205" t="s">
        <v>1374</v>
      </c>
      <c r="D1305" s="210"/>
    </row>
    <row r="1306" ht="14.25" spans="1:4">
      <c r="A1306" s="196" t="s">
        <v>1103</v>
      </c>
      <c r="B1306" s="195">
        <v>23302</v>
      </c>
      <c r="C1306" s="205" t="s">
        <v>1375</v>
      </c>
      <c r="D1306" s="210"/>
    </row>
    <row r="1307" ht="14.25" spans="1:4">
      <c r="A1307" s="196" t="s">
        <v>1103</v>
      </c>
      <c r="B1307" s="195">
        <v>23303</v>
      </c>
      <c r="C1307" s="205" t="s">
        <v>1376</v>
      </c>
      <c r="D1307" s="210"/>
    </row>
    <row r="1308" ht="14.25" spans="1:4">
      <c r="A1308" s="194" t="s">
        <v>1101</v>
      </c>
      <c r="B1308" s="195"/>
      <c r="C1308" s="192" t="s">
        <v>1377</v>
      </c>
      <c r="D1308" s="193">
        <v>2000</v>
      </c>
    </row>
    <row r="1309" ht="14.25" spans="3:4">
      <c r="C1309" s="212" t="s">
        <v>1378</v>
      </c>
      <c r="D1309" s="213">
        <v>7613</v>
      </c>
    </row>
    <row r="1310" ht="14.25" spans="4:4">
      <c r="D1310" s="214"/>
    </row>
    <row r="1311" ht="14.25" spans="4:4">
      <c r="D1311" s="214"/>
    </row>
    <row r="1312" ht="14.25" spans="4:4">
      <c r="D1312" s="214"/>
    </row>
    <row r="1313" ht="14.25" spans="4:4">
      <c r="D1313" s="214"/>
    </row>
    <row r="1314" spans="1:4">
      <c r="A1314" s="215"/>
      <c r="B1314" s="216"/>
      <c r="C1314" s="217" t="s">
        <v>1379</v>
      </c>
      <c r="D1314" s="218">
        <f>D4+D1309</f>
        <v>565748.22</v>
      </c>
    </row>
  </sheetData>
  <mergeCells count="3">
    <mergeCell ref="B2:D2"/>
    <mergeCell ref="A3:A4"/>
    <mergeCell ref="B3:B4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/>
  <dimension ref="A1:HY40"/>
  <sheetViews>
    <sheetView zoomScale="85" zoomScaleNormal="85" zoomScaleSheetLayoutView="60" workbookViewId="0">
      <selection activeCell="D28" sqref="D28"/>
    </sheetView>
  </sheetViews>
  <sheetFormatPr defaultColWidth="9" defaultRowHeight="14.25"/>
  <cols>
    <col min="1" max="1" width="6.375" style="157" customWidth="1"/>
    <col min="2" max="2" width="7.375" style="157" customWidth="1"/>
    <col min="3" max="3" width="36.9583333333333" style="157" customWidth="1"/>
    <col min="4" max="4" width="28.0833333333333" style="158" customWidth="1"/>
    <col min="5" max="231" width="9" style="155"/>
    <col min="232" max="16384" width="9" style="159"/>
  </cols>
  <sheetData>
    <row r="1" s="155" customFormat="1" ht="34.5" customHeight="1" spans="1:233">
      <c r="A1" s="160" t="s">
        <v>1380</v>
      </c>
      <c r="B1" s="160"/>
      <c r="C1" s="160"/>
      <c r="D1" s="160"/>
      <c r="HX1" s="159"/>
      <c r="HY1" s="159"/>
    </row>
    <row r="2" s="155" customFormat="1" ht="28" customHeight="1" spans="1:233">
      <c r="A2" s="157"/>
      <c r="B2" s="157"/>
      <c r="C2" s="161"/>
      <c r="D2" s="161" t="s">
        <v>1</v>
      </c>
      <c r="HX2" s="159"/>
      <c r="HY2" s="159"/>
    </row>
    <row r="3" s="155" customFormat="1" ht="28" customHeight="1" spans="1:233">
      <c r="A3" s="162" t="s">
        <v>75</v>
      </c>
      <c r="B3" s="162"/>
      <c r="C3" s="163" t="s">
        <v>1381</v>
      </c>
      <c r="D3" s="52" t="s">
        <v>1382</v>
      </c>
      <c r="HX3" s="159"/>
      <c r="HY3" s="159"/>
    </row>
    <row r="4" s="155" customFormat="1" ht="24" customHeight="1" spans="1:233">
      <c r="A4" s="162" t="s">
        <v>1101</v>
      </c>
      <c r="B4" s="164" t="s">
        <v>1103</v>
      </c>
      <c r="C4" s="163" t="s">
        <v>1383</v>
      </c>
      <c r="D4" s="52">
        <f>D5+D8+D32</f>
        <v>251487</v>
      </c>
      <c r="HX4" s="159"/>
      <c r="HY4" s="159"/>
    </row>
    <row r="5" s="156" customFormat="1" ht="21" customHeight="1" spans="1:4">
      <c r="A5" s="165" t="s">
        <v>1384</v>
      </c>
      <c r="B5" s="165"/>
      <c r="C5" s="166" t="s">
        <v>1385</v>
      </c>
      <c r="D5" s="53">
        <f>D6+D7</f>
        <v>226090</v>
      </c>
    </row>
    <row r="6" s="155" customFormat="1" ht="21" customHeight="1" spans="1:233">
      <c r="A6" s="167" t="s">
        <v>1386</v>
      </c>
      <c r="B6" s="167"/>
      <c r="C6" s="168" t="s">
        <v>1387</v>
      </c>
      <c r="D6" s="53">
        <f>178020-1508</f>
        <v>176512</v>
      </c>
      <c r="HX6" s="159"/>
      <c r="HY6" s="159"/>
    </row>
    <row r="7" s="155" customFormat="1" ht="21" customHeight="1" spans="1:233">
      <c r="A7" s="167" t="s">
        <v>1388</v>
      </c>
      <c r="B7" s="167"/>
      <c r="C7" s="168" t="s">
        <v>1389</v>
      </c>
      <c r="D7" s="53">
        <v>49578</v>
      </c>
      <c r="HX7" s="159"/>
      <c r="HY7" s="159"/>
    </row>
    <row r="8" s="155" customFormat="1" ht="21" customHeight="1" spans="1:233">
      <c r="A8" s="165" t="s">
        <v>1390</v>
      </c>
      <c r="B8" s="165"/>
      <c r="C8" s="166" t="s">
        <v>1391</v>
      </c>
      <c r="D8" s="53">
        <f>SUM(D9:D31)</f>
        <v>23889</v>
      </c>
      <c r="HX8" s="159"/>
      <c r="HY8" s="159"/>
    </row>
    <row r="9" s="155" customFormat="1" ht="21" customHeight="1" spans="1:233">
      <c r="A9" s="169">
        <v>30201</v>
      </c>
      <c r="B9" s="167"/>
      <c r="C9" s="170" t="s">
        <v>1392</v>
      </c>
      <c r="D9" s="171">
        <v>1926.23</v>
      </c>
      <c r="E9" s="155"/>
      <c r="HX9" s="159"/>
      <c r="HY9" s="159"/>
    </row>
    <row r="10" s="155" customFormat="1" ht="21" customHeight="1" spans="1:233">
      <c r="A10" s="169">
        <v>30202</v>
      </c>
      <c r="B10" s="167"/>
      <c r="C10" s="170" t="s">
        <v>1393</v>
      </c>
      <c r="D10" s="171">
        <v>860.5</v>
      </c>
      <c r="E10" s="155"/>
      <c r="HX10" s="159"/>
      <c r="HY10" s="159"/>
    </row>
    <row r="11" s="155" customFormat="1" ht="21" customHeight="1" spans="1:233">
      <c r="A11" s="169">
        <v>30204</v>
      </c>
      <c r="B11" s="167"/>
      <c r="C11" s="170" t="s">
        <v>1394</v>
      </c>
      <c r="D11" s="171">
        <v>10.55</v>
      </c>
      <c r="E11" s="155"/>
      <c r="HX11" s="159"/>
      <c r="HY11" s="159"/>
    </row>
    <row r="12" s="155" customFormat="1" ht="21" customHeight="1" spans="1:233">
      <c r="A12" s="169">
        <v>30205</v>
      </c>
      <c r="B12" s="167"/>
      <c r="C12" s="170" t="s">
        <v>1395</v>
      </c>
      <c r="D12" s="171">
        <v>152.28</v>
      </c>
      <c r="E12" s="155"/>
      <c r="HX12" s="159"/>
      <c r="HY12" s="159"/>
    </row>
    <row r="13" s="155" customFormat="1" ht="21" customHeight="1" spans="1:233">
      <c r="A13" s="169">
        <v>30206</v>
      </c>
      <c r="B13" s="167"/>
      <c r="C13" s="170" t="s">
        <v>1396</v>
      </c>
      <c r="D13" s="171">
        <v>1029.84</v>
      </c>
      <c r="E13" s="155"/>
      <c r="HX13" s="159"/>
      <c r="HY13" s="159"/>
    </row>
    <row r="14" s="155" customFormat="1" ht="21" customHeight="1" spans="1:233">
      <c r="A14" s="169">
        <v>30207</v>
      </c>
      <c r="B14" s="167"/>
      <c r="C14" s="170" t="s">
        <v>1397</v>
      </c>
      <c r="D14" s="171">
        <v>191.62</v>
      </c>
      <c r="E14" s="155"/>
      <c r="HX14" s="159"/>
      <c r="HY14" s="159"/>
    </row>
    <row r="15" s="155" customFormat="1" ht="21" customHeight="1" spans="1:233">
      <c r="A15" s="169">
        <v>30211</v>
      </c>
      <c r="B15" s="167"/>
      <c r="C15" s="170" t="s">
        <v>1398</v>
      </c>
      <c r="D15" s="171">
        <v>1715.05</v>
      </c>
      <c r="E15" s="155"/>
      <c r="HX15" s="159"/>
      <c r="HY15" s="159"/>
    </row>
    <row r="16" s="155" customFormat="1" ht="21" customHeight="1" spans="1:233">
      <c r="A16" s="169">
        <v>30213</v>
      </c>
      <c r="B16" s="167"/>
      <c r="C16" s="170" t="s">
        <v>1399</v>
      </c>
      <c r="D16" s="171">
        <v>562.05</v>
      </c>
      <c r="E16" s="155"/>
      <c r="HX16" s="159"/>
      <c r="HY16" s="159"/>
    </row>
    <row r="17" s="155" customFormat="1" ht="21" customHeight="1" spans="1:233">
      <c r="A17" s="169">
        <v>30214</v>
      </c>
      <c r="B17" s="167"/>
      <c r="C17" s="170" t="s">
        <v>1400</v>
      </c>
      <c r="D17" s="171">
        <v>227.95</v>
      </c>
      <c r="E17" s="155"/>
      <c r="HX17" s="159"/>
      <c r="HY17" s="159"/>
    </row>
    <row r="18" s="155" customFormat="1" ht="21" customHeight="1" spans="1:233">
      <c r="A18" s="169">
        <v>30215</v>
      </c>
      <c r="B18" s="167"/>
      <c r="C18" s="170" t="s">
        <v>1401</v>
      </c>
      <c r="D18" s="171">
        <v>160.85</v>
      </c>
      <c r="E18" s="155"/>
      <c r="HX18" s="159"/>
      <c r="HY18" s="159"/>
    </row>
    <row r="19" s="155" customFormat="1" ht="21" customHeight="1" spans="1:233">
      <c r="A19" s="169">
        <v>30216</v>
      </c>
      <c r="B19" s="167"/>
      <c r="C19" s="170" t="s">
        <v>1402</v>
      </c>
      <c r="D19" s="171">
        <v>138.03</v>
      </c>
      <c r="E19" s="155"/>
      <c r="HX19" s="159"/>
      <c r="HY19" s="159"/>
    </row>
    <row r="20" s="156" customFormat="1" ht="21" customHeight="1" spans="1:5">
      <c r="A20" s="169">
        <v>30217</v>
      </c>
      <c r="B20" s="167"/>
      <c r="C20" s="170" t="s">
        <v>1403</v>
      </c>
      <c r="D20" s="172">
        <v>291</v>
      </c>
      <c r="E20" s="173"/>
    </row>
    <row r="21" s="155" customFormat="1" ht="21" customHeight="1" spans="1:233">
      <c r="A21" s="169">
        <v>30218</v>
      </c>
      <c r="B21" s="167"/>
      <c r="C21" s="170" t="s">
        <v>1404</v>
      </c>
      <c r="D21" s="171">
        <v>61.5</v>
      </c>
      <c r="E21" s="155"/>
      <c r="HX21" s="159"/>
      <c r="HY21" s="159"/>
    </row>
    <row r="22" s="155" customFormat="1" ht="21" customHeight="1" spans="1:233">
      <c r="A22" s="169">
        <v>30224</v>
      </c>
      <c r="B22" s="167"/>
      <c r="C22" s="170" t="s">
        <v>1405</v>
      </c>
      <c r="D22" s="171">
        <v>62</v>
      </c>
      <c r="E22" s="155"/>
      <c r="HX22" s="159"/>
      <c r="HY22" s="159"/>
    </row>
    <row r="23" s="155" customFormat="1" ht="21" customHeight="1" spans="1:233">
      <c r="A23" s="169">
        <v>30225</v>
      </c>
      <c r="B23" s="167"/>
      <c r="C23" s="170" t="s">
        <v>1406</v>
      </c>
      <c r="D23" s="171">
        <v>3.2</v>
      </c>
      <c r="E23" s="155"/>
      <c r="HX23" s="159"/>
      <c r="HY23" s="159"/>
    </row>
    <row r="24" s="155" customFormat="1" ht="21" customHeight="1" spans="1:233">
      <c r="A24" s="169">
        <v>30226</v>
      </c>
      <c r="B24" s="167"/>
      <c r="C24" s="170" t="s">
        <v>1407</v>
      </c>
      <c r="D24" s="171">
        <v>1496.39</v>
      </c>
      <c r="E24" s="155"/>
      <c r="HX24" s="159"/>
      <c r="HY24" s="159"/>
    </row>
    <row r="25" s="155" customFormat="1" ht="21" customHeight="1" spans="1:233">
      <c r="A25" s="169">
        <v>30227</v>
      </c>
      <c r="B25" s="167"/>
      <c r="C25" s="170" t="s">
        <v>1408</v>
      </c>
      <c r="D25" s="171">
        <v>28.73</v>
      </c>
      <c r="E25" s="155"/>
      <c r="HX25" s="159"/>
      <c r="HY25" s="159"/>
    </row>
    <row r="26" s="155" customFormat="1" ht="21" customHeight="1" spans="1:233">
      <c r="A26" s="169">
        <v>30228</v>
      </c>
      <c r="B26" s="167"/>
      <c r="C26" s="170" t="s">
        <v>1409</v>
      </c>
      <c r="D26" s="171">
        <v>2276.24</v>
      </c>
      <c r="E26" s="155"/>
      <c r="HX26" s="159"/>
      <c r="HY26" s="159"/>
    </row>
    <row r="27" s="155" customFormat="1" ht="21" customHeight="1" spans="1:233">
      <c r="A27" s="169">
        <v>30229</v>
      </c>
      <c r="B27" s="167"/>
      <c r="C27" s="170" t="s">
        <v>1410</v>
      </c>
      <c r="D27" s="171">
        <v>897.46</v>
      </c>
      <c r="E27" s="155"/>
      <c r="HX27" s="159"/>
      <c r="HY27" s="159"/>
    </row>
    <row r="28" s="155" customFormat="1" ht="21" customHeight="1" spans="1:233">
      <c r="A28" s="169">
        <v>30231</v>
      </c>
      <c r="B28" s="167"/>
      <c r="C28" s="170" t="s">
        <v>1411</v>
      </c>
      <c r="D28" s="171">
        <v>611</v>
      </c>
      <c r="E28" s="155"/>
      <c r="HX28" s="159"/>
      <c r="HY28" s="159"/>
    </row>
    <row r="29" s="155" customFormat="1" ht="21" customHeight="1" spans="1:233">
      <c r="A29" s="169">
        <v>30239</v>
      </c>
      <c r="B29" s="167"/>
      <c r="C29" s="170" t="s">
        <v>1412</v>
      </c>
      <c r="D29" s="171">
        <v>589.55</v>
      </c>
      <c r="E29" s="155"/>
      <c r="HX29" s="159"/>
      <c r="HY29" s="159"/>
    </row>
    <row r="30" s="155" customFormat="1" ht="21" customHeight="1" spans="1:233">
      <c r="A30" s="169">
        <v>30240</v>
      </c>
      <c r="B30" s="167"/>
      <c r="C30" s="170" t="s">
        <v>1413</v>
      </c>
      <c r="D30" s="171">
        <v>34.7</v>
      </c>
      <c r="E30" s="155"/>
      <c r="HX30" s="159"/>
      <c r="HY30" s="159"/>
    </row>
    <row r="31" s="155" customFormat="1" ht="21" customHeight="1" spans="1:233">
      <c r="A31" s="169">
        <v>30299</v>
      </c>
      <c r="B31" s="167"/>
      <c r="C31" s="170" t="s">
        <v>1414</v>
      </c>
      <c r="D31" s="171">
        <f>9347.24+1215.04</f>
        <v>10562.28</v>
      </c>
      <c r="HX31" s="159"/>
      <c r="HY31" s="159"/>
    </row>
    <row r="32" s="155" customFormat="1" ht="21" customHeight="1" spans="1:233">
      <c r="A32" s="165" t="s">
        <v>1415</v>
      </c>
      <c r="B32" s="165"/>
      <c r="C32" s="166" t="s">
        <v>1416</v>
      </c>
      <c r="D32" s="53">
        <f>D33</f>
        <v>1508</v>
      </c>
      <c r="HX32" s="159"/>
      <c r="HY32" s="159"/>
    </row>
    <row r="33" s="155" customFormat="1" ht="21" customHeight="1" spans="1:233">
      <c r="A33" s="167" t="s">
        <v>1417</v>
      </c>
      <c r="B33" s="167"/>
      <c r="C33" s="168" t="s">
        <v>1418</v>
      </c>
      <c r="D33" s="53">
        <v>1508</v>
      </c>
      <c r="E33" s="155"/>
      <c r="HX33" s="159"/>
      <c r="HY33" s="159"/>
    </row>
    <row r="34" s="155" customFormat="1" ht="21" customHeight="1" spans="1:233">
      <c r="A34" s="157"/>
      <c r="B34" s="157"/>
      <c r="C34" s="157"/>
      <c r="D34" s="158"/>
      <c r="HX34" s="159"/>
      <c r="HY34" s="159"/>
    </row>
    <row r="35" s="156" customFormat="1" ht="21" customHeight="1" spans="1:4">
      <c r="A35" s="174"/>
      <c r="B35" s="174"/>
      <c r="C35" s="174"/>
      <c r="D35" s="175"/>
    </row>
    <row r="36" s="155" customFormat="1" ht="21" customHeight="1" spans="1:233">
      <c r="A36" s="157"/>
      <c r="B36" s="157"/>
      <c r="C36" s="157"/>
      <c r="D36" s="158"/>
      <c r="HX36" s="159"/>
      <c r="HY36" s="159"/>
    </row>
    <row r="37" s="155" customFormat="1" ht="21" customHeight="1" spans="1:233">
      <c r="A37" s="157"/>
      <c r="B37" s="157"/>
      <c r="C37" s="157"/>
      <c r="D37" s="158"/>
      <c r="HX37" s="159"/>
      <c r="HY37" s="159"/>
    </row>
    <row r="38" s="155" customFormat="1" ht="21" customHeight="1" spans="1:233">
      <c r="A38" s="157"/>
      <c r="B38" s="157"/>
      <c r="C38" s="157"/>
      <c r="D38" s="158"/>
      <c r="HX38" s="159"/>
      <c r="HY38" s="159"/>
    </row>
    <row r="39" s="155" customFormat="1" ht="21" customHeight="1" spans="1:233">
      <c r="A39" s="157"/>
      <c r="B39" s="157"/>
      <c r="C39" s="157"/>
      <c r="D39" s="158"/>
      <c r="HX39" s="159"/>
      <c r="HY39" s="159"/>
    </row>
    <row r="40" s="155" customFormat="1" ht="21" customHeight="1" spans="1:233">
      <c r="A40" s="157"/>
      <c r="B40" s="157"/>
      <c r="C40" s="157"/>
      <c r="D40" s="158"/>
      <c r="HX40" s="159"/>
      <c r="HY40" s="159"/>
    </row>
  </sheetData>
  <mergeCells count="31">
    <mergeCell ref="A1:D1"/>
    <mergeCell ref="A3:B3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</mergeCells>
  <pageMargins left="0.75" right="0.75" top="1" bottom="1" header="0.5" footer="0.5"/>
  <pageSetup paperSize="9" orientation="portrait" horizontalDpi="600" verticalDpi="600"/>
  <headerFooter alignWithMargins="0" scaleWithDoc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7"/>
  <dimension ref="A1:IR24"/>
  <sheetViews>
    <sheetView workbookViewId="0">
      <selection activeCell="D29" sqref="D29"/>
    </sheetView>
  </sheetViews>
  <sheetFormatPr defaultColWidth="9" defaultRowHeight="25" customHeight="1"/>
  <cols>
    <col min="1" max="1" width="32.3833333333333" style="24" customWidth="1"/>
    <col min="2" max="2" width="17.6583333333333" style="129" customWidth="1"/>
    <col min="3" max="3" width="14.8666666666667" style="130" customWidth="1"/>
    <col min="4" max="4" width="14.625" style="131" customWidth="1"/>
    <col min="5" max="231" width="9" style="24"/>
    <col min="232" max="16384" width="9" style="132"/>
  </cols>
  <sheetData>
    <row r="1" customHeight="1" spans="1:4">
      <c r="A1" s="133" t="s">
        <v>1419</v>
      </c>
      <c r="B1" s="133"/>
      <c r="C1" s="134"/>
      <c r="D1" s="133"/>
    </row>
    <row r="2" s="125" customFormat="1" customHeight="1" spans="1:252">
      <c r="A2" s="135"/>
      <c r="B2" s="135"/>
      <c r="C2" s="136"/>
      <c r="D2" s="135" t="s">
        <v>1</v>
      </c>
      <c r="HX2" s="153"/>
      <c r="HY2" s="153"/>
      <c r="HZ2" s="153"/>
      <c r="IA2" s="153"/>
      <c r="IB2" s="153"/>
      <c r="IC2" s="153"/>
      <c r="ID2" s="153"/>
      <c r="IE2" s="153"/>
      <c r="IF2" s="153"/>
      <c r="IG2" s="153"/>
      <c r="IH2" s="153"/>
      <c r="II2" s="153"/>
      <c r="IJ2" s="153"/>
      <c r="IK2" s="153"/>
      <c r="IL2" s="153"/>
      <c r="IM2" s="153"/>
      <c r="IN2" s="153"/>
      <c r="IO2" s="153"/>
      <c r="IP2" s="153"/>
      <c r="IQ2" s="153"/>
      <c r="IR2" s="153"/>
    </row>
    <row r="3" s="126" customFormat="1" ht="36" customHeight="1" spans="1:235">
      <c r="A3" s="137" t="s">
        <v>1420</v>
      </c>
      <c r="B3" s="138" t="s">
        <v>1421</v>
      </c>
      <c r="C3" s="138" t="s">
        <v>1422</v>
      </c>
      <c r="D3" s="139" t="s">
        <v>1423</v>
      </c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29"/>
      <c r="W3" s="129"/>
      <c r="X3" s="129"/>
      <c r="Y3" s="129"/>
      <c r="Z3" s="129"/>
      <c r="AA3" s="129"/>
      <c r="AB3" s="129"/>
      <c r="AC3" s="129"/>
      <c r="AD3" s="129"/>
      <c r="AE3" s="129"/>
      <c r="AF3" s="129"/>
      <c r="AG3" s="129"/>
      <c r="AH3" s="129"/>
      <c r="AI3" s="129"/>
      <c r="AJ3" s="129"/>
      <c r="AK3" s="129"/>
      <c r="AL3" s="129"/>
      <c r="AM3" s="129"/>
      <c r="AN3" s="129"/>
      <c r="AO3" s="129"/>
      <c r="AP3" s="129"/>
      <c r="AQ3" s="129"/>
      <c r="AR3" s="129"/>
      <c r="AS3" s="129"/>
      <c r="AT3" s="129"/>
      <c r="AU3" s="129"/>
      <c r="AV3" s="129"/>
      <c r="AW3" s="129"/>
      <c r="AX3" s="129"/>
      <c r="AY3" s="129"/>
      <c r="AZ3" s="129"/>
      <c r="BA3" s="129"/>
      <c r="BB3" s="129"/>
      <c r="BC3" s="129"/>
      <c r="BD3" s="129"/>
      <c r="BE3" s="129"/>
      <c r="BF3" s="129"/>
      <c r="BG3" s="129"/>
      <c r="BH3" s="129"/>
      <c r="BI3" s="129"/>
      <c r="BJ3" s="129"/>
      <c r="BK3" s="129"/>
      <c r="BL3" s="129"/>
      <c r="BM3" s="129"/>
      <c r="BN3" s="129"/>
      <c r="BO3" s="129"/>
      <c r="BP3" s="129"/>
      <c r="BQ3" s="129"/>
      <c r="BR3" s="129"/>
      <c r="BS3" s="129"/>
      <c r="BT3" s="129"/>
      <c r="BU3" s="129"/>
      <c r="BV3" s="129"/>
      <c r="BW3" s="129"/>
      <c r="BX3" s="129"/>
      <c r="BY3" s="129"/>
      <c r="BZ3" s="129"/>
      <c r="CA3" s="129"/>
      <c r="CB3" s="129"/>
      <c r="CC3" s="129"/>
      <c r="CD3" s="129"/>
      <c r="CE3" s="129"/>
      <c r="CF3" s="129"/>
      <c r="CG3" s="129"/>
      <c r="CH3" s="129"/>
      <c r="CI3" s="129"/>
      <c r="CJ3" s="129"/>
      <c r="CK3" s="129"/>
      <c r="CL3" s="129"/>
      <c r="CM3" s="129"/>
      <c r="CN3" s="129"/>
      <c r="CO3" s="129"/>
      <c r="CP3" s="129"/>
      <c r="CQ3" s="129"/>
      <c r="CR3" s="129"/>
      <c r="CS3" s="129"/>
      <c r="CT3" s="129"/>
      <c r="CU3" s="129"/>
      <c r="CV3" s="129"/>
      <c r="CW3" s="129"/>
      <c r="CX3" s="129"/>
      <c r="CY3" s="129"/>
      <c r="CZ3" s="129"/>
      <c r="DA3" s="129"/>
      <c r="DB3" s="129"/>
      <c r="DC3" s="129"/>
      <c r="DD3" s="129"/>
      <c r="DE3" s="129"/>
      <c r="DF3" s="129"/>
      <c r="DG3" s="129"/>
      <c r="DH3" s="129"/>
      <c r="DI3" s="129"/>
      <c r="DJ3" s="129"/>
      <c r="DK3" s="129"/>
      <c r="DL3" s="129"/>
      <c r="DM3" s="129"/>
      <c r="DN3" s="129"/>
      <c r="DO3" s="129"/>
      <c r="DP3" s="129"/>
      <c r="DQ3" s="129"/>
      <c r="DR3" s="129"/>
      <c r="DS3" s="129"/>
      <c r="DT3" s="129"/>
      <c r="DU3" s="129"/>
      <c r="DV3" s="129"/>
      <c r="DW3" s="129"/>
      <c r="DX3" s="129"/>
      <c r="DY3" s="129"/>
      <c r="DZ3" s="129"/>
      <c r="EA3" s="129"/>
      <c r="EB3" s="129"/>
      <c r="EC3" s="129"/>
      <c r="ED3" s="129"/>
      <c r="EE3" s="129"/>
      <c r="EF3" s="129"/>
      <c r="EG3" s="129"/>
      <c r="EH3" s="129"/>
      <c r="EI3" s="129"/>
      <c r="EJ3" s="129"/>
      <c r="EK3" s="129"/>
      <c r="EL3" s="129"/>
      <c r="EM3" s="129"/>
      <c r="EN3" s="129"/>
      <c r="EO3" s="129"/>
      <c r="EP3" s="129"/>
      <c r="EQ3" s="129"/>
      <c r="ER3" s="129"/>
      <c r="ES3" s="129"/>
      <c r="ET3" s="129"/>
      <c r="EU3" s="129"/>
      <c r="EV3" s="129"/>
      <c r="EW3" s="129"/>
      <c r="EX3" s="129"/>
      <c r="EY3" s="129"/>
      <c r="EZ3" s="129"/>
      <c r="FA3" s="129"/>
      <c r="FB3" s="129"/>
      <c r="FC3" s="129"/>
      <c r="FD3" s="129"/>
      <c r="FE3" s="129"/>
      <c r="FF3" s="129"/>
      <c r="FG3" s="129"/>
      <c r="FH3" s="129"/>
      <c r="FI3" s="129"/>
      <c r="FJ3" s="129"/>
      <c r="FK3" s="129"/>
      <c r="FL3" s="129"/>
      <c r="FM3" s="129"/>
      <c r="FN3" s="129"/>
      <c r="FO3" s="129"/>
      <c r="FP3" s="129"/>
      <c r="FQ3" s="129"/>
      <c r="FR3" s="129"/>
      <c r="FS3" s="129"/>
      <c r="FT3" s="129"/>
      <c r="FU3" s="129"/>
      <c r="FV3" s="129"/>
      <c r="FW3" s="129"/>
      <c r="FX3" s="129"/>
      <c r="FY3" s="129"/>
      <c r="FZ3" s="129"/>
      <c r="GA3" s="129"/>
      <c r="GB3" s="129"/>
      <c r="GC3" s="129"/>
      <c r="GD3" s="129"/>
      <c r="GE3" s="129"/>
      <c r="GF3" s="129"/>
      <c r="GG3" s="129"/>
      <c r="GH3" s="129"/>
      <c r="GI3" s="129"/>
      <c r="GJ3" s="129"/>
      <c r="GK3" s="129"/>
      <c r="GL3" s="129"/>
      <c r="GM3" s="129"/>
      <c r="GN3" s="129"/>
      <c r="GO3" s="129"/>
      <c r="GP3" s="129"/>
      <c r="GQ3" s="129"/>
      <c r="GR3" s="129"/>
      <c r="GS3" s="129"/>
      <c r="GT3" s="129"/>
      <c r="GU3" s="129"/>
      <c r="GV3" s="129"/>
      <c r="GW3" s="129"/>
      <c r="GX3" s="129"/>
      <c r="GY3" s="129"/>
      <c r="GZ3" s="129"/>
      <c r="HA3" s="129"/>
      <c r="HB3" s="129"/>
      <c r="HC3" s="129"/>
      <c r="HD3" s="129"/>
      <c r="HE3" s="129"/>
      <c r="HF3" s="129"/>
      <c r="HG3" s="129"/>
      <c r="HH3" s="129"/>
      <c r="HI3" s="129"/>
      <c r="HJ3" s="129"/>
      <c r="HK3" s="129"/>
      <c r="HL3" s="129"/>
      <c r="HM3" s="129"/>
      <c r="HN3" s="150"/>
      <c r="HO3" s="129"/>
      <c r="HP3" s="129"/>
      <c r="HQ3" s="129"/>
      <c r="HR3" s="129"/>
      <c r="HS3" s="129"/>
      <c r="HT3" s="129"/>
      <c r="HU3" s="129"/>
      <c r="HV3" s="129"/>
      <c r="HW3" s="129"/>
      <c r="HX3" s="154"/>
      <c r="HY3" s="154"/>
      <c r="HZ3" s="154"/>
      <c r="IA3" s="154"/>
    </row>
    <row r="4" s="127" customFormat="1" customHeight="1" spans="1:235">
      <c r="A4" s="137" t="s">
        <v>1424</v>
      </c>
      <c r="B4" s="140">
        <f>B5+B12+B24</f>
        <v>408824</v>
      </c>
      <c r="C4" s="141">
        <f>C5+C12+C24</f>
        <v>366512</v>
      </c>
      <c r="D4" s="142">
        <f>C4/B4</f>
        <v>0.896503140715809</v>
      </c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29"/>
      <c r="W4" s="129"/>
      <c r="X4" s="129"/>
      <c r="Y4" s="129"/>
      <c r="Z4" s="129"/>
      <c r="AA4" s="129"/>
      <c r="AB4" s="129"/>
      <c r="AC4" s="129"/>
      <c r="AD4" s="129"/>
      <c r="AE4" s="129"/>
      <c r="AF4" s="129"/>
      <c r="AG4" s="129"/>
      <c r="AH4" s="129"/>
      <c r="AI4" s="129"/>
      <c r="AJ4" s="129"/>
      <c r="AK4" s="129"/>
      <c r="AL4" s="129"/>
      <c r="AM4" s="129"/>
      <c r="AN4" s="129"/>
      <c r="AO4" s="129"/>
      <c r="AP4" s="129"/>
      <c r="AQ4" s="129"/>
      <c r="AR4" s="129"/>
      <c r="AS4" s="129"/>
      <c r="AT4" s="129"/>
      <c r="AU4" s="129"/>
      <c r="AV4" s="129"/>
      <c r="AW4" s="129"/>
      <c r="AX4" s="129"/>
      <c r="AY4" s="129"/>
      <c r="AZ4" s="129"/>
      <c r="BA4" s="129"/>
      <c r="BB4" s="129"/>
      <c r="BC4" s="129"/>
      <c r="BD4" s="129"/>
      <c r="BE4" s="129"/>
      <c r="BF4" s="129"/>
      <c r="BG4" s="129"/>
      <c r="BH4" s="129"/>
      <c r="BI4" s="129"/>
      <c r="BJ4" s="129"/>
      <c r="BK4" s="129"/>
      <c r="BL4" s="129"/>
      <c r="BM4" s="129"/>
      <c r="BN4" s="129"/>
      <c r="BO4" s="129"/>
      <c r="BP4" s="129"/>
      <c r="BQ4" s="129"/>
      <c r="BR4" s="129"/>
      <c r="BS4" s="129"/>
      <c r="BT4" s="129"/>
      <c r="BU4" s="129"/>
      <c r="BV4" s="129"/>
      <c r="BW4" s="129"/>
      <c r="BX4" s="129"/>
      <c r="BY4" s="129"/>
      <c r="BZ4" s="129"/>
      <c r="CA4" s="129"/>
      <c r="CB4" s="129"/>
      <c r="CC4" s="129"/>
      <c r="CD4" s="129"/>
      <c r="CE4" s="129"/>
      <c r="CF4" s="129"/>
      <c r="CG4" s="129"/>
      <c r="CH4" s="129"/>
      <c r="CI4" s="129"/>
      <c r="CJ4" s="129"/>
      <c r="CK4" s="129"/>
      <c r="CL4" s="129"/>
      <c r="CM4" s="129"/>
      <c r="CN4" s="129"/>
      <c r="CO4" s="129"/>
      <c r="CP4" s="129"/>
      <c r="CQ4" s="129"/>
      <c r="CR4" s="129"/>
      <c r="CS4" s="129"/>
      <c r="CT4" s="129"/>
      <c r="CU4" s="129"/>
      <c r="CV4" s="129"/>
      <c r="CW4" s="129"/>
      <c r="CX4" s="129"/>
      <c r="CY4" s="129"/>
      <c r="CZ4" s="129"/>
      <c r="DA4" s="129"/>
      <c r="DB4" s="129"/>
      <c r="DC4" s="129"/>
      <c r="DD4" s="129"/>
      <c r="DE4" s="129"/>
      <c r="DF4" s="129"/>
      <c r="DG4" s="129"/>
      <c r="DH4" s="129"/>
      <c r="DI4" s="129"/>
      <c r="DJ4" s="129"/>
      <c r="DK4" s="129"/>
      <c r="DL4" s="129"/>
      <c r="DM4" s="129"/>
      <c r="DN4" s="129"/>
      <c r="DO4" s="129"/>
      <c r="DP4" s="129"/>
      <c r="DQ4" s="129"/>
      <c r="DR4" s="129"/>
      <c r="DS4" s="129"/>
      <c r="DT4" s="129"/>
      <c r="DU4" s="129"/>
      <c r="DV4" s="129"/>
      <c r="DW4" s="129"/>
      <c r="DX4" s="129"/>
      <c r="DY4" s="129"/>
      <c r="DZ4" s="129"/>
      <c r="EA4" s="129"/>
      <c r="EB4" s="129"/>
      <c r="EC4" s="129"/>
      <c r="ED4" s="129"/>
      <c r="EE4" s="129"/>
      <c r="EF4" s="129"/>
      <c r="EG4" s="129"/>
      <c r="EH4" s="129"/>
      <c r="EI4" s="129"/>
      <c r="EJ4" s="129"/>
      <c r="EK4" s="129"/>
      <c r="EL4" s="129"/>
      <c r="EM4" s="129"/>
      <c r="EN4" s="129"/>
      <c r="EO4" s="129"/>
      <c r="EP4" s="129"/>
      <c r="EQ4" s="129"/>
      <c r="ER4" s="129"/>
      <c r="ES4" s="129"/>
      <c r="ET4" s="129"/>
      <c r="EU4" s="129"/>
      <c r="EV4" s="129"/>
      <c r="EW4" s="129"/>
      <c r="EX4" s="129"/>
      <c r="EY4" s="129"/>
      <c r="EZ4" s="129"/>
      <c r="FA4" s="129"/>
      <c r="FB4" s="129"/>
      <c r="FC4" s="129"/>
      <c r="FD4" s="129"/>
      <c r="FE4" s="129"/>
      <c r="FF4" s="129"/>
      <c r="FG4" s="129"/>
      <c r="FH4" s="129"/>
      <c r="FI4" s="129"/>
      <c r="FJ4" s="129"/>
      <c r="FK4" s="129"/>
      <c r="FL4" s="129"/>
      <c r="FM4" s="129"/>
      <c r="FN4" s="129"/>
      <c r="FO4" s="129"/>
      <c r="FP4" s="129"/>
      <c r="FQ4" s="129"/>
      <c r="FR4" s="129"/>
      <c r="FS4" s="129"/>
      <c r="FT4" s="129"/>
      <c r="FU4" s="129"/>
      <c r="FV4" s="129"/>
      <c r="FW4" s="129"/>
      <c r="FX4" s="129"/>
      <c r="FY4" s="129"/>
      <c r="FZ4" s="129"/>
      <c r="GA4" s="129"/>
      <c r="GB4" s="129"/>
      <c r="GC4" s="129"/>
      <c r="GD4" s="129"/>
      <c r="GE4" s="129"/>
      <c r="GF4" s="129"/>
      <c r="GG4" s="129"/>
      <c r="GH4" s="129"/>
      <c r="GI4" s="129"/>
      <c r="GJ4" s="129"/>
      <c r="GK4" s="129"/>
      <c r="GL4" s="129"/>
      <c r="GM4" s="129"/>
      <c r="GN4" s="129"/>
      <c r="GO4" s="129"/>
      <c r="GP4" s="129"/>
      <c r="GQ4" s="129"/>
      <c r="GR4" s="129"/>
      <c r="GS4" s="129"/>
      <c r="GT4" s="129"/>
      <c r="GU4" s="129"/>
      <c r="GV4" s="129"/>
      <c r="GW4" s="129"/>
      <c r="GX4" s="129"/>
      <c r="GY4" s="129"/>
      <c r="GZ4" s="129"/>
      <c r="HA4" s="129"/>
      <c r="HB4" s="129"/>
      <c r="HC4" s="129"/>
      <c r="HD4" s="129"/>
      <c r="HE4" s="129"/>
      <c r="HF4" s="129"/>
      <c r="HG4" s="129"/>
      <c r="HH4" s="129"/>
      <c r="HI4" s="129"/>
      <c r="HJ4" s="129"/>
      <c r="HK4" s="129"/>
      <c r="HL4" s="129"/>
      <c r="HM4" s="129"/>
      <c r="HN4" s="151"/>
      <c r="HO4" s="129"/>
      <c r="HP4" s="129"/>
      <c r="HQ4" s="129"/>
      <c r="HR4" s="129"/>
      <c r="HS4" s="129"/>
      <c r="HT4" s="129"/>
      <c r="HU4" s="129"/>
      <c r="HV4" s="129"/>
      <c r="HW4" s="129"/>
      <c r="HX4" s="154"/>
      <c r="HY4" s="154"/>
      <c r="HZ4" s="154"/>
      <c r="IA4" s="154"/>
    </row>
    <row r="5" s="128" customFormat="1" customHeight="1" spans="1:222">
      <c r="A5" s="143" t="s">
        <v>1425</v>
      </c>
      <c r="B5" s="144">
        <f>SUM(B6:B11)</f>
        <v>8330</v>
      </c>
      <c r="C5" s="144">
        <f>SUM(C6:C11)</f>
        <v>8330</v>
      </c>
      <c r="D5" s="142">
        <f t="shared" ref="D5:D24" si="0">C5/B5</f>
        <v>1</v>
      </c>
      <c r="HN5" s="152"/>
    </row>
    <row r="6" s="128" customFormat="1" customHeight="1" spans="1:222">
      <c r="A6" s="145" t="s">
        <v>1426</v>
      </c>
      <c r="B6" s="146">
        <v>980</v>
      </c>
      <c r="C6" s="146">
        <v>980</v>
      </c>
      <c r="D6" s="142">
        <f t="shared" si="0"/>
        <v>1</v>
      </c>
      <c r="HN6" s="152"/>
    </row>
    <row r="7" s="128" customFormat="1" customHeight="1" spans="1:222">
      <c r="A7" s="145" t="s">
        <v>1427</v>
      </c>
      <c r="B7" s="146">
        <v>1988</v>
      </c>
      <c r="C7" s="146">
        <v>1988</v>
      </c>
      <c r="D7" s="142">
        <f t="shared" si="0"/>
        <v>1</v>
      </c>
      <c r="HN7" s="152"/>
    </row>
    <row r="8" s="128" customFormat="1" customHeight="1" spans="1:222">
      <c r="A8" s="145" t="s">
        <v>1428</v>
      </c>
      <c r="B8" s="146">
        <v>2909</v>
      </c>
      <c r="C8" s="146">
        <v>2909</v>
      </c>
      <c r="D8" s="142">
        <f t="shared" si="0"/>
        <v>1</v>
      </c>
      <c r="HN8" s="152"/>
    </row>
    <row r="9" s="128" customFormat="1" customHeight="1" spans="1:222">
      <c r="A9" s="145" t="s">
        <v>1429</v>
      </c>
      <c r="B9" s="146">
        <v>3</v>
      </c>
      <c r="C9" s="146">
        <v>3</v>
      </c>
      <c r="D9" s="142">
        <f t="shared" si="0"/>
        <v>1</v>
      </c>
      <c r="HN9" s="152"/>
    </row>
    <row r="10" customHeight="1" spans="1:4">
      <c r="A10" s="145" t="s">
        <v>1430</v>
      </c>
      <c r="B10" s="146">
        <v>1756</v>
      </c>
      <c r="C10" s="146">
        <v>1756</v>
      </c>
      <c r="D10" s="142">
        <f t="shared" si="0"/>
        <v>1</v>
      </c>
    </row>
    <row r="11" customHeight="1" spans="1:4">
      <c r="A11" s="145" t="s">
        <v>1431</v>
      </c>
      <c r="B11" s="146">
        <v>694</v>
      </c>
      <c r="C11" s="146">
        <v>694</v>
      </c>
      <c r="D11" s="142">
        <f t="shared" si="0"/>
        <v>1</v>
      </c>
    </row>
    <row r="12" customHeight="1" spans="1:4">
      <c r="A12" s="147" t="s">
        <v>1432</v>
      </c>
      <c r="B12" s="148">
        <f>SUM(B13:B23)</f>
        <v>350545</v>
      </c>
      <c r="C12" s="144">
        <f>SUM(C13:C23)</f>
        <v>352406</v>
      </c>
      <c r="D12" s="142">
        <f t="shared" si="0"/>
        <v>1.00530887617852</v>
      </c>
    </row>
    <row r="13" customHeight="1" spans="1:4">
      <c r="A13" s="145" t="s">
        <v>1433</v>
      </c>
      <c r="B13" s="149">
        <v>952</v>
      </c>
      <c r="C13" s="149">
        <v>952</v>
      </c>
      <c r="D13" s="142">
        <f t="shared" si="0"/>
        <v>1</v>
      </c>
    </row>
    <row r="14" customHeight="1" spans="1:4">
      <c r="A14" s="145" t="s">
        <v>1434</v>
      </c>
      <c r="B14" s="149">
        <v>99128</v>
      </c>
      <c r="C14" s="149">
        <v>126738</v>
      </c>
      <c r="D14" s="142">
        <f t="shared" si="0"/>
        <v>1.27852877088209</v>
      </c>
    </row>
    <row r="15" customHeight="1" spans="1:4">
      <c r="A15" s="145" t="s">
        <v>1435</v>
      </c>
      <c r="B15" s="149">
        <v>32626</v>
      </c>
      <c r="C15" s="149">
        <v>63064</v>
      </c>
      <c r="D15" s="142">
        <f t="shared" si="0"/>
        <v>1.93293692147367</v>
      </c>
    </row>
    <row r="16" customHeight="1" spans="1:4">
      <c r="A16" s="145" t="s">
        <v>1436</v>
      </c>
      <c r="B16" s="149">
        <v>5840</v>
      </c>
      <c r="C16" s="149">
        <v>4815</v>
      </c>
      <c r="D16" s="142">
        <f t="shared" si="0"/>
        <v>0.824486301369863</v>
      </c>
    </row>
    <row r="17" customHeight="1" spans="1:4">
      <c r="A17" s="145" t="s">
        <v>1437</v>
      </c>
      <c r="B17" s="149">
        <v>501</v>
      </c>
      <c r="C17" s="149">
        <v>382</v>
      </c>
      <c r="D17" s="142">
        <f t="shared" si="0"/>
        <v>0.7624750499002</v>
      </c>
    </row>
    <row r="18" customHeight="1" spans="1:4">
      <c r="A18" s="145" t="s">
        <v>1438</v>
      </c>
      <c r="B18" s="149">
        <v>163</v>
      </c>
      <c r="C18" s="149">
        <v>163</v>
      </c>
      <c r="D18" s="142">
        <f t="shared" si="0"/>
        <v>1</v>
      </c>
    </row>
    <row r="19" customHeight="1" spans="1:4">
      <c r="A19" s="145" t="s">
        <v>1439</v>
      </c>
      <c r="B19" s="149">
        <v>8610</v>
      </c>
      <c r="C19" s="149">
        <v>6554</v>
      </c>
      <c r="D19" s="142">
        <f t="shared" si="0"/>
        <v>0.761207897793264</v>
      </c>
    </row>
    <row r="20" customHeight="1" spans="1:4">
      <c r="A20" s="145" t="s">
        <v>1440</v>
      </c>
      <c r="B20" s="149">
        <v>5210</v>
      </c>
      <c r="C20" s="149">
        <v>4277</v>
      </c>
      <c r="D20" s="142">
        <f t="shared" si="0"/>
        <v>0.820921305182342</v>
      </c>
    </row>
    <row r="21" customHeight="1" spans="1:4">
      <c r="A21" s="145" t="s">
        <v>1441</v>
      </c>
      <c r="B21" s="149">
        <v>23500</v>
      </c>
      <c r="C21" s="149">
        <v>23500</v>
      </c>
      <c r="D21" s="142">
        <f t="shared" si="0"/>
        <v>1</v>
      </c>
    </row>
    <row r="22" customHeight="1" spans="1:4">
      <c r="A22" s="145" t="s">
        <v>1442</v>
      </c>
      <c r="B22" s="149">
        <v>3158</v>
      </c>
      <c r="C22" s="149">
        <v>2762</v>
      </c>
      <c r="D22" s="142">
        <f t="shared" si="0"/>
        <v>0.874604179860671</v>
      </c>
    </row>
    <row r="23" customHeight="1" spans="1:4">
      <c r="A23" s="145" t="s">
        <v>1443</v>
      </c>
      <c r="B23" s="149">
        <v>170857</v>
      </c>
      <c r="C23" s="149">
        <v>119199</v>
      </c>
      <c r="D23" s="142">
        <f t="shared" si="0"/>
        <v>0.697653593355847</v>
      </c>
    </row>
    <row r="24" customHeight="1" spans="1:4">
      <c r="A24" s="147" t="s">
        <v>1444</v>
      </c>
      <c r="B24" s="144">
        <v>49949</v>
      </c>
      <c r="C24" s="144">
        <v>5776</v>
      </c>
      <c r="D24" s="142">
        <f t="shared" si="0"/>
        <v>0.115637950709724</v>
      </c>
    </row>
  </sheetData>
  <mergeCells count="1">
    <mergeCell ref="A1:D1"/>
  </mergeCells>
  <pageMargins left="0.75" right="0.75" top="1" bottom="1" header="0.5" footer="0.5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8"/>
  <dimension ref="A1:C4"/>
  <sheetViews>
    <sheetView zoomScale="85" zoomScaleNormal="85" zoomScaleSheetLayoutView="60" workbookViewId="0">
      <selection activeCell="E22" sqref="E22"/>
    </sheetView>
  </sheetViews>
  <sheetFormatPr defaultColWidth="10.1833333333333" defaultRowHeight="13.5" outlineLevelRow="3" outlineLevelCol="2"/>
  <cols>
    <col min="1" max="1" width="22.875" style="48" customWidth="1"/>
    <col min="2" max="2" width="23.7166666666667" style="48" customWidth="1"/>
    <col min="3" max="3" width="26.5583333333333" style="48" customWidth="1"/>
    <col min="4" max="5" width="14.0916666666667" style="48" customWidth="1"/>
    <col min="6" max="6" width="9.725" style="48" customWidth="1"/>
    <col min="7" max="16384" width="10.1833333333333" style="48"/>
  </cols>
  <sheetData>
    <row r="1" ht="22.5" spans="1:3">
      <c r="A1" s="49" t="s">
        <v>1445</v>
      </c>
      <c r="B1" s="49"/>
      <c r="C1" s="49"/>
    </row>
    <row r="2" ht="22" customHeight="1" spans="1:3">
      <c r="A2" s="50"/>
      <c r="B2" s="50"/>
      <c r="C2" s="51" t="s">
        <v>1446</v>
      </c>
    </row>
    <row r="3" ht="37" customHeight="1" spans="1:3">
      <c r="A3" s="53"/>
      <c r="B3" s="52" t="s">
        <v>1447</v>
      </c>
      <c r="C3" s="52" t="s">
        <v>1448</v>
      </c>
    </row>
    <row r="4" ht="25" customHeight="1" spans="1:3">
      <c r="A4" s="52" t="s">
        <v>1449</v>
      </c>
      <c r="B4" s="53">
        <v>58.81</v>
      </c>
      <c r="C4" s="53">
        <v>58.28</v>
      </c>
    </row>
  </sheetData>
  <mergeCells count="1">
    <mergeCell ref="A1:C1"/>
  </mergeCells>
  <pageMargins left="0.75" right="0.75" top="1" bottom="1" header="0.5" footer="0.5"/>
  <pageSetup paperSize="9" orientation="portrait" horizontalDpi="600" verticalDpi="6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9">
    <pageSetUpPr fitToPage="1"/>
  </sheetPr>
  <dimension ref="A1:G13"/>
  <sheetViews>
    <sheetView zoomScale="85" zoomScaleNormal="85" workbookViewId="0">
      <selection activeCell="A11" sqref="A11:D11"/>
    </sheetView>
  </sheetViews>
  <sheetFormatPr defaultColWidth="8.8" defaultRowHeight="15.75" outlineLevelCol="6"/>
  <cols>
    <col min="1" max="1" width="7.94166666666667" style="105" customWidth="1"/>
    <col min="2" max="2" width="43.2333333333333" style="105" customWidth="1"/>
    <col min="3" max="3" width="20.2" style="105" customWidth="1"/>
    <col min="4" max="4" width="19.4333333333333" style="105" customWidth="1"/>
    <col min="5" max="5" width="8.8" style="24"/>
    <col min="6" max="6" width="10.2916666666667" style="24" customWidth="1"/>
    <col min="7" max="16384" width="8.8" style="24"/>
  </cols>
  <sheetData>
    <row r="1" ht="31" customHeight="1" spans="1:4">
      <c r="A1" s="106" t="s">
        <v>1450</v>
      </c>
      <c r="B1" s="106"/>
      <c r="C1" s="106"/>
      <c r="D1" s="106"/>
    </row>
    <row r="2" ht="23.25" spans="1:4">
      <c r="A2" s="107"/>
      <c r="B2" s="107"/>
      <c r="C2" s="107"/>
      <c r="D2" s="107"/>
    </row>
    <row r="3" ht="18.75" spans="1:4">
      <c r="A3" s="108"/>
      <c r="B3" s="108"/>
      <c r="C3" s="109"/>
      <c r="D3" s="110" t="s">
        <v>1451</v>
      </c>
    </row>
    <row r="4" ht="45" customHeight="1" spans="1:7">
      <c r="A4" s="111" t="s">
        <v>1452</v>
      </c>
      <c r="B4" s="111" t="s">
        <v>1453</v>
      </c>
      <c r="C4" s="112" t="s">
        <v>1454</v>
      </c>
      <c r="D4" s="112" t="s">
        <v>1455</v>
      </c>
      <c r="F4" s="113"/>
      <c r="G4" s="113"/>
    </row>
    <row r="5" ht="45" customHeight="1" spans="1:4">
      <c r="A5" s="114">
        <v>1</v>
      </c>
      <c r="B5" s="114" t="s">
        <v>1456</v>
      </c>
      <c r="C5" s="114">
        <v>755</v>
      </c>
      <c r="D5" s="114">
        <f>291+150</f>
        <v>441</v>
      </c>
    </row>
    <row r="6" ht="45" customHeight="1" spans="1:4">
      <c r="A6" s="114">
        <v>2</v>
      </c>
      <c r="B6" s="114" t="s">
        <v>1457</v>
      </c>
      <c r="C6" s="115">
        <v>0</v>
      </c>
      <c r="D6" s="115">
        <v>0</v>
      </c>
    </row>
    <row r="7" ht="45" customHeight="1" spans="1:4">
      <c r="A7" s="116">
        <v>3</v>
      </c>
      <c r="B7" s="117" t="s">
        <v>1458</v>
      </c>
      <c r="C7" s="114">
        <v>78</v>
      </c>
      <c r="D7" s="114">
        <v>35</v>
      </c>
    </row>
    <row r="8" ht="45" customHeight="1" spans="1:4">
      <c r="A8" s="118"/>
      <c r="B8" s="117" t="s">
        <v>1459</v>
      </c>
      <c r="C8" s="114">
        <v>859</v>
      </c>
      <c r="D8" s="114">
        <v>811</v>
      </c>
    </row>
    <row r="9" ht="45" customHeight="1" spans="1:4">
      <c r="A9" s="119"/>
      <c r="B9" s="120" t="s">
        <v>1460</v>
      </c>
      <c r="C9" s="114">
        <f>C7+C8</f>
        <v>937</v>
      </c>
      <c r="D9" s="114">
        <f>D7+D8</f>
        <v>846</v>
      </c>
    </row>
    <row r="10" ht="45" customHeight="1" spans="1:4">
      <c r="A10" s="121"/>
      <c r="B10" s="114" t="s">
        <v>1461</v>
      </c>
      <c r="C10" s="114">
        <f>C5+C6+C9</f>
        <v>1692</v>
      </c>
      <c r="D10" s="114">
        <f>D5+D6+D9</f>
        <v>1287</v>
      </c>
    </row>
    <row r="11" ht="49" customHeight="1" spans="1:4">
      <c r="A11" s="122"/>
      <c r="B11" s="122"/>
      <c r="C11" s="122"/>
      <c r="D11" s="122"/>
    </row>
    <row r="12" ht="85" customHeight="1" spans="1:4">
      <c r="A12" s="123" t="s">
        <v>1462</v>
      </c>
      <c r="B12" s="123"/>
      <c r="C12" s="123"/>
      <c r="D12" s="123"/>
    </row>
    <row r="13" ht="43" customHeight="1" spans="1:4">
      <c r="A13" s="124"/>
      <c r="B13" s="124"/>
      <c r="C13" s="124"/>
      <c r="D13" s="124"/>
    </row>
  </sheetData>
  <mergeCells count="4">
    <mergeCell ref="A1:D1"/>
    <mergeCell ref="A11:D11"/>
    <mergeCell ref="A12:D12"/>
    <mergeCell ref="A7:A9"/>
  </mergeCells>
  <pageMargins left="0.75" right="0.75" top="1" bottom="1" header="0.5" footer="0.5"/>
  <pageSetup paperSize="9" scale="8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360QexF</vt:lpstr>
      <vt:lpstr>表1一般公共预算收入预算表</vt:lpstr>
      <vt:lpstr>表2一般公共预算支出预算表</vt:lpstr>
      <vt:lpstr>表3一般公共预算本级支出预算表</vt:lpstr>
      <vt:lpstr>Sheet1</vt:lpstr>
      <vt:lpstr>表4一般公共预算基本支出预算表</vt:lpstr>
      <vt:lpstr>表5一般公共预算税收返还和转移支付预算</vt:lpstr>
      <vt:lpstr>表6地方政府一般债务限额和余额情况表</vt:lpstr>
      <vt:lpstr>表7一般公共预算“三公”经费预算表</vt:lpstr>
      <vt:lpstr>表8政府性基金收入预算表</vt:lpstr>
      <vt:lpstr>表9政府性基金支出预算表</vt:lpstr>
      <vt:lpstr>表10政府性基金转移支付预算分项目表</vt:lpstr>
      <vt:lpstr>表11政府性基金转移支付预算分地区表</vt:lpstr>
      <vt:lpstr>表12地方政府专项债务限额和余额情况 表</vt:lpstr>
      <vt:lpstr>表13国有资本经营收入预算表</vt:lpstr>
      <vt:lpstr>表14国有资本经营支出预算表</vt:lpstr>
      <vt:lpstr>表15社会保险基金收入预算表</vt:lpstr>
      <vt:lpstr>表16社会保险基金支出预算表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copy summer</cp:lastModifiedBy>
  <cp:revision>1</cp:revision>
  <dcterms:created xsi:type="dcterms:W3CDTF">2006-12-18T11:59:00Z</dcterms:created>
  <cp:lastPrinted>2017-03-29T02:42:00Z</cp:lastPrinted>
  <dcterms:modified xsi:type="dcterms:W3CDTF">2025-03-12T02:08:13Z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KSORubyTemplateID">
    <vt:lpwstr>14</vt:lpwstr>
  </property>
  <property fmtid="{D5CDD505-2E9C-101B-9397-08002B2CF9AE}" pid="4" name="ICV">
    <vt:lpwstr>011E8874CD3244B58BD9208D1DA5DBDF_13</vt:lpwstr>
  </property>
</Properties>
</file>